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741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<sst xmlns="http://schemas.openxmlformats.org/spreadsheetml/2006/main" count="555" uniqueCount="39">
  <si>
    <t>JAN</t>
  </si>
  <si>
    <t>ASSIGNMENTS</t>
  </si>
  <si>
    <t>&lt; Enter the calendar year in N2.</t>
  </si>
  <si>
    <t>M</t>
  </si>
  <si>
    <t>T</t>
  </si>
  <si>
    <t>W</t>
  </si>
  <si>
    <t>F</t>
  </si>
  <si>
    <t>S</t>
  </si>
  <si>
    <t>MON</t>
  </si>
  <si>
    <t>French: First paper draft due</t>
  </si>
  <si>
    <t>TUES</t>
  </si>
  <si>
    <t>WEEKLY SCHEDULE</t>
  </si>
  <si>
    <t>WED</t>
  </si>
  <si>
    <t>THURS</t>
  </si>
  <si>
    <t>FRI</t>
  </si>
  <si>
    <t>8:00</t>
  </si>
  <si>
    <t>French</t>
  </si>
  <si>
    <t>9:00</t>
  </si>
  <si>
    <t>Art History</t>
  </si>
  <si>
    <t>10:00</t>
  </si>
  <si>
    <t>Math</t>
  </si>
  <si>
    <t>2:00</t>
  </si>
  <si>
    <t>English</t>
  </si>
  <si>
    <t>4:00</t>
  </si>
  <si>
    <t>Programming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</si>
  <si>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</si>
  <si>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</si>
  <si>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</si>
  <si>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</si>
  <si>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</si>
  <si>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</si>
  <si>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</si>
  <si>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</si>
  <si>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</si>
  <si>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</si>
  <si>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</si>
  <si>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</si>
  <si>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</si>
  <si>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Art History: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</si>
</sst>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7">
        <v>2020</v>
      </c>
      <c r="P2" s="32" t="s">
        <v>2</v>
      </c>
    </row>
    <row r="3" spans="1:16" ht="21" customHeight="1" x14ac:dyDescent="0.2">
      <c r="A3" s="4"/>
      <c r="B3" s="31" t="s">
        <v>0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IF(DAY(JanSun1)=1,JanSun1-6,JanSun1+1)</f>
        <v>43828</v>
      </c>
      <c r="D4" s="10">
        <f>IF(DAY(JanSun1)=1,JanSun1-5,JanSun1+2)</f>
        <v>43829</v>
      </c>
      <c r="E4" s="10">
        <f>IF(DAY(JanSun1)=1,JanSun1-4,JanSun1+3)</f>
        <v>43830</v>
      </c>
      <c r="F4" s="10">
        <f>IF(DAY(JanSun1)=1,JanSun1-3,JanSun1+4)</f>
        <v>43831</v>
      </c>
      <c r="G4" s="10">
        <f>IF(DAY(JanSun1)=1,JanSun1-2,JanSun1+5)</f>
        <v>43832</v>
      </c>
      <c r="H4" s="10">
        <f>IF(DAY(JanSun1)=1,JanSun1-1,JanSun1+6)</f>
        <v>43833</v>
      </c>
      <c r="I4" s="10">
        <f>IF(DAY(JanSun1)=1,JanSun1,JanSun1+7)</f>
        <v>43834</v>
      </c>
      <c r="J4" s="5"/>
      <c r="K4" s="74" t="s">
        <v>8</v>
      </c>
      <c r="L4" s="16">
        <v>4</v>
      </c>
      <c r="M4" s="75" t="s">
        <v>9</v>
      </c>
      <c r="N4" s="76"/>
      <c r="P4" s="25"/>
    </row>
    <row r="5" spans="1:16" ht="18" customHeight="1" x14ac:dyDescent="0.2">
      <c r="A5" s="4"/>
      <c r="B5" s="26"/>
      <c r="C5" s="10">
        <f>IF(DAY(JanSun1)=1,JanSun1+1,JanSun1+8)</f>
        <v>43835</v>
      </c>
      <c r="D5" s="10">
        <f>IF(DAY(JanSun1)=1,JanSun1+2,JanSun1+9)</f>
        <v>43836</v>
      </c>
      <c r="E5" s="10">
        <f>IF(DAY(JanSun1)=1,JanSun1+3,JanSun1+10)</f>
        <v>43837</v>
      </c>
      <c r="F5" s="10">
        <f>IF(DAY(JanSun1)=1,JanSun1+4,JanSun1+11)</f>
        <v>43838</v>
      </c>
      <c r="G5" s="10">
        <f>IF(DAY(JanSun1)=1,JanSun1+5,JanSun1+12)</f>
        <v>43839</v>
      </c>
      <c r="H5" s="10">
        <f>IF(DAY(JanSun1)=1,JanSun1+6,JanSun1+13)</f>
        <v>43840</v>
      </c>
      <c r="I5" s="10">
        <f>IF(DAY(JanSun1)=1,JanSun1+7,JanSun1+14)</f>
        <v>43841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IF(DAY(JanSun1)=1,JanSun1+8,JanSun1+15)</f>
        <v>43842</v>
      </c>
      <c r="D6" s="10">
        <f>IF(DAY(JanSun1)=1,JanSun1+9,JanSun1+16)</f>
        <v>43843</v>
      </c>
      <c r="E6" s="10">
        <f>IF(DAY(JanSun1)=1,JanSun1+10,JanSun1+17)</f>
        <v>43844</v>
      </c>
      <c r="F6" s="10">
        <f>IF(DAY(JanSun1)=1,JanSun1+11,JanSun1+18)</f>
        <v>43845</v>
      </c>
      <c r="G6" s="10">
        <f>IF(DAY(JanSun1)=1,JanSun1+12,JanSun1+19)</f>
        <v>43846</v>
      </c>
      <c r="H6" s="10">
        <f>IF(DAY(JanSun1)=1,JanSun1+13,JanSun1+20)</f>
        <v>43847</v>
      </c>
      <c r="I6" s="10">
        <f>IF(DAY(JanSun1)=1,JanSun1+14,JanSun1+21)</f>
        <v>43848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IF(DAY(JanSun1)=1,JanSun1+15,JanSun1+22)</f>
        <v>43849</v>
      </c>
      <c r="D7" s="10">
        <f>IF(DAY(JanSun1)=1,JanSun1+16,JanSun1+23)</f>
        <v>43850</v>
      </c>
      <c r="E7" s="10">
        <f>IF(DAY(JanSun1)=1,JanSun1+17,JanSun1+24)</f>
        <v>43851</v>
      </c>
      <c r="F7" s="10">
        <f>IF(DAY(JanSun1)=1,JanSun1+18,JanSun1+25)</f>
        <v>43852</v>
      </c>
      <c r="G7" s="10">
        <f>IF(DAY(JanSun1)=1,JanSun1+19,JanSun1+26)</f>
        <v>43853</v>
      </c>
      <c r="H7" s="10">
        <f>IF(DAY(JanSun1)=1,JanSun1+20,JanSun1+27)</f>
        <v>43854</v>
      </c>
      <c r="I7" s="10">
        <f>IF(DAY(JanSun1)=1,JanSun1+21,JanSun1+28)</f>
        <v>43855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IF(DAY(JanSun1)=1,JanSun1+22,JanSun1+29)</f>
        <v>43856</v>
      </c>
      <c r="D8" s="10">
        <f>IF(DAY(JanSun1)=1,JanSun1+23,JanSun1+30)</f>
        <v>43857</v>
      </c>
      <c r="E8" s="10">
        <f>IF(DAY(JanSun1)=1,JanSun1+24,JanSun1+31)</f>
        <v>43858</v>
      </c>
      <c r="F8" s="10">
        <f>IF(DAY(JanSun1)=1,JanSun1+25,JanSun1+32)</f>
        <v>43859</v>
      </c>
      <c r="G8" s="10">
        <f>IF(DAY(JanSun1)=1,JanSun1+26,JanSun1+33)</f>
        <v>43860</v>
      </c>
      <c r="H8" s="10">
        <f>IF(DAY(JanSun1)=1,JanSun1+27,JanSun1+34)</f>
        <v>43861</v>
      </c>
      <c r="I8" s="10">
        <f>IF(DAY(JanSun1)=1,JanSun1+28,JanSun1+35)</f>
        <v>43862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IF(DAY(JanSun1)=1,JanSun1+29,JanSun1+36)</f>
        <v>43863</v>
      </c>
      <c r="D9" s="10">
        <f>IF(DAY(JanSun1)=1,JanSun1+30,JanSun1+37)</f>
        <v>43864</v>
      </c>
      <c r="E9" s="10">
        <f>IF(DAY(JanSun1)=1,JanSun1+31,JanSun1+38)</f>
        <v>43865</v>
      </c>
      <c r="F9" s="10">
        <f>IF(DAY(JanSun1)=1,JanSun1+32,JanSun1+39)</f>
        <v>43866</v>
      </c>
      <c r="G9" s="10">
        <f>IF(DAY(JanSun1)=1,JanSun1+33,JanSun1+40)</f>
        <v>43867</v>
      </c>
      <c r="H9" s="10">
        <f>IF(DAY(JanSun1)=1,JanSun1+34,JanSun1+41)</f>
        <v>43868</v>
      </c>
      <c r="I9" s="10">
        <f>IF(DAY(JanSun1)=1,JanSun1+35,JanSun1+42)</f>
        <v>43869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>
        <v>19</v>
      </c>
      <c r="M10" s="42" t="s">
        <v>38</v>
      </c>
      <c r="N10" s="43"/>
    </row>
    <row r="11" spans="1:16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6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6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33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IF(DAY(OctSun1)=1,OctSun1-6,OctSun1+1)</f>
        <v>44101</v>
      </c>
      <c r="D4" s="10">
        <f>IF(DAY(OctSun1)=1,OctSun1-5,OctSun1+2)</f>
        <v>44102</v>
      </c>
      <c r="E4" s="10">
        <f>IF(DAY(OctSun1)=1,OctSun1-4,OctSun1+3)</f>
        <v>44103</v>
      </c>
      <c r="F4" s="10">
        <f>IF(DAY(OctSun1)=1,OctSun1-3,OctSun1+4)</f>
        <v>44104</v>
      </c>
      <c r="G4" s="10">
        <f>IF(DAY(OctSun1)=1,OctSun1-2,OctSun1+5)</f>
        <v>44105</v>
      </c>
      <c r="H4" s="10">
        <f>IF(DAY(OctSun1)=1,OctSun1-1,OctSun1+6)</f>
        <v>44106</v>
      </c>
      <c r="I4" s="10">
        <f>IF(DAY(OctSun1)=1,OctSun1,OctSun1+7)</f>
        <v>44107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IF(DAY(OctSun1)=1,OctSun1+1,OctSun1+8)</f>
        <v>44108</v>
      </c>
      <c r="D5" s="10">
        <f>IF(DAY(OctSun1)=1,OctSun1+2,OctSun1+9)</f>
        <v>44109</v>
      </c>
      <c r="E5" s="10">
        <f>IF(DAY(OctSun1)=1,OctSun1+3,OctSun1+10)</f>
        <v>44110</v>
      </c>
      <c r="F5" s="10">
        <f>IF(DAY(OctSun1)=1,OctSun1+4,OctSun1+11)</f>
        <v>44111</v>
      </c>
      <c r="G5" s="10">
        <f>IF(DAY(OctSun1)=1,OctSun1+5,OctSun1+12)</f>
        <v>44112</v>
      </c>
      <c r="H5" s="10">
        <f>IF(DAY(OctSun1)=1,OctSun1+6,OctSun1+13)</f>
        <v>44113</v>
      </c>
      <c r="I5" s="10">
        <f>IF(DAY(OctSun1)=1,OctSun1+7,OctSun1+14)</f>
        <v>44114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IF(DAY(OctSun1)=1,OctSun1+8,OctSun1+15)</f>
        <v>44115</v>
      </c>
      <c r="D6" s="10">
        <f>IF(DAY(OctSun1)=1,OctSun1+9,OctSun1+16)</f>
        <v>44116</v>
      </c>
      <c r="E6" s="10">
        <f>IF(DAY(OctSun1)=1,OctSun1+10,OctSun1+17)</f>
        <v>44117</v>
      </c>
      <c r="F6" s="10">
        <f>IF(DAY(OctSun1)=1,OctSun1+11,OctSun1+18)</f>
        <v>44118</v>
      </c>
      <c r="G6" s="10">
        <f>IF(DAY(OctSun1)=1,OctSun1+12,OctSun1+19)</f>
        <v>44119</v>
      </c>
      <c r="H6" s="10">
        <f>IF(DAY(OctSun1)=1,OctSun1+13,OctSun1+20)</f>
        <v>44120</v>
      </c>
      <c r="I6" s="10">
        <f>IF(DAY(OctSun1)=1,OctSun1+14,OctSun1+21)</f>
        <v>44121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IF(DAY(OctSun1)=1,OctSun1+15,OctSun1+22)</f>
        <v>44122</v>
      </c>
      <c r="D7" s="10">
        <f>IF(DAY(OctSun1)=1,OctSun1+16,OctSun1+23)</f>
        <v>44123</v>
      </c>
      <c r="E7" s="10">
        <f>IF(DAY(OctSun1)=1,OctSun1+17,OctSun1+24)</f>
        <v>44124</v>
      </c>
      <c r="F7" s="10">
        <f>IF(DAY(OctSun1)=1,OctSun1+18,OctSun1+25)</f>
        <v>44125</v>
      </c>
      <c r="G7" s="10">
        <f>IF(DAY(OctSun1)=1,OctSun1+19,OctSun1+26)</f>
        <v>44126</v>
      </c>
      <c r="H7" s="10">
        <f>IF(DAY(OctSun1)=1,OctSun1+20,OctSun1+27)</f>
        <v>44127</v>
      </c>
      <c r="I7" s="10">
        <f>IF(DAY(OctSun1)=1,OctSun1+21,OctSun1+28)</f>
        <v>44128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IF(DAY(OctSun1)=1,OctSun1+22,OctSun1+29)</f>
        <v>44129</v>
      </c>
      <c r="D8" s="10">
        <f>IF(DAY(OctSun1)=1,OctSun1+23,OctSun1+30)</f>
        <v>44130</v>
      </c>
      <c r="E8" s="10">
        <f>IF(DAY(OctSun1)=1,OctSun1+24,OctSun1+31)</f>
        <v>44131</v>
      </c>
      <c r="F8" s="10">
        <f>IF(DAY(OctSun1)=1,OctSun1+25,OctSun1+32)</f>
        <v>44132</v>
      </c>
      <c r="G8" s="10">
        <f>IF(DAY(OctSun1)=1,OctSun1+26,OctSun1+33)</f>
        <v>44133</v>
      </c>
      <c r="H8" s="10">
        <f>IF(DAY(OctSun1)=1,OctSun1+27,OctSun1+34)</f>
        <v>44134</v>
      </c>
      <c r="I8" s="10">
        <f>IF(DAY(OctSun1)=1,OctSun1+28,OctSun1+35)</f>
        <v>44135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IF(DAY(OctSun1)=1,OctSun1+29,OctSun1+36)</f>
        <v>44136</v>
      </c>
      <c r="D9" s="10">
        <f>IF(DAY(OctSun1)=1,OctSun1+30,OctSun1+37)</f>
        <v>44137</v>
      </c>
      <c r="E9" s="10">
        <f>IF(DAY(OctSun1)=1,OctSun1+31,OctSun1+38)</f>
        <v>44138</v>
      </c>
      <c r="F9" s="10">
        <f>IF(DAY(OctSun1)=1,OctSun1+32,OctSun1+39)</f>
        <v>44139</v>
      </c>
      <c r="G9" s="10">
        <f>IF(DAY(OctSun1)=1,OctSun1+33,OctSun1+40)</f>
        <v>44140</v>
      </c>
      <c r="H9" s="10">
        <f>IF(DAY(OctSun1)=1,OctSun1+34,OctSun1+41)</f>
        <v>44141</v>
      </c>
      <c r="I9" s="10">
        <f>IF(DAY(OctSun1)=1,OctSun1+35,OctSun1+42)</f>
        <v>44142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34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IF(DAY(NovSun1)=1,NovSun1-6,NovSun1+1)</f>
        <v>44136</v>
      </c>
      <c r="D4" s="10">
        <f>IF(DAY(NovSun1)=1,NovSun1-5,NovSun1+2)</f>
        <v>44137</v>
      </c>
      <c r="E4" s="10">
        <f>IF(DAY(NovSun1)=1,NovSun1-4,NovSun1+3)</f>
        <v>44138</v>
      </c>
      <c r="F4" s="10">
        <f>IF(DAY(NovSun1)=1,NovSun1-3,NovSun1+4)</f>
        <v>44139</v>
      </c>
      <c r="G4" s="10">
        <f>IF(DAY(NovSun1)=1,NovSun1-2,NovSun1+5)</f>
        <v>44140</v>
      </c>
      <c r="H4" s="10">
        <f>IF(DAY(NovSun1)=1,NovSun1-1,NovSun1+6)</f>
        <v>44141</v>
      </c>
      <c r="I4" s="10">
        <f>IF(DAY(NovSun1)=1,NovSun1,NovSun1+7)</f>
        <v>44142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IF(DAY(NovSun1)=1,NovSun1+1,NovSun1+8)</f>
        <v>44143</v>
      </c>
      <c r="D5" s="10">
        <f>IF(DAY(NovSun1)=1,NovSun1+2,NovSun1+9)</f>
        <v>44144</v>
      </c>
      <c r="E5" s="10">
        <f>IF(DAY(NovSun1)=1,NovSun1+3,NovSun1+10)</f>
        <v>44145</v>
      </c>
      <c r="F5" s="10">
        <f>IF(DAY(NovSun1)=1,NovSun1+4,NovSun1+11)</f>
        <v>44146</v>
      </c>
      <c r="G5" s="10">
        <f>IF(DAY(NovSun1)=1,NovSun1+5,NovSun1+12)</f>
        <v>44147</v>
      </c>
      <c r="H5" s="10">
        <f>IF(DAY(NovSun1)=1,NovSun1+6,NovSun1+13)</f>
        <v>44148</v>
      </c>
      <c r="I5" s="10">
        <f>IF(DAY(NovSun1)=1,NovSun1+7,NovSun1+14)</f>
        <v>44149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IF(DAY(NovSun1)=1,NovSun1+8,NovSun1+15)</f>
        <v>44150</v>
      </c>
      <c r="D6" s="10">
        <f>IF(DAY(NovSun1)=1,NovSun1+9,NovSun1+16)</f>
        <v>44151</v>
      </c>
      <c r="E6" s="10">
        <f>IF(DAY(NovSun1)=1,NovSun1+10,NovSun1+17)</f>
        <v>44152</v>
      </c>
      <c r="F6" s="10">
        <f>IF(DAY(NovSun1)=1,NovSun1+11,NovSun1+18)</f>
        <v>44153</v>
      </c>
      <c r="G6" s="10">
        <f>IF(DAY(NovSun1)=1,NovSun1+12,NovSun1+19)</f>
        <v>44154</v>
      </c>
      <c r="H6" s="10">
        <f>IF(DAY(NovSun1)=1,NovSun1+13,NovSun1+20)</f>
        <v>44155</v>
      </c>
      <c r="I6" s="10">
        <f>IF(DAY(NovSun1)=1,NovSun1+14,NovSun1+21)</f>
        <v>44156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IF(DAY(NovSun1)=1,NovSun1+15,NovSun1+22)</f>
        <v>44157</v>
      </c>
      <c r="D7" s="10">
        <f>IF(DAY(NovSun1)=1,NovSun1+16,NovSun1+23)</f>
        <v>44158</v>
      </c>
      <c r="E7" s="10">
        <f>IF(DAY(NovSun1)=1,NovSun1+17,NovSun1+24)</f>
        <v>44159</v>
      </c>
      <c r="F7" s="10">
        <f>IF(DAY(NovSun1)=1,NovSun1+18,NovSun1+25)</f>
        <v>44160</v>
      </c>
      <c r="G7" s="10">
        <f>IF(DAY(NovSun1)=1,NovSun1+19,NovSun1+26)</f>
        <v>44161</v>
      </c>
      <c r="H7" s="10">
        <f>IF(DAY(NovSun1)=1,NovSun1+20,NovSun1+27)</f>
        <v>44162</v>
      </c>
      <c r="I7" s="10">
        <f>IF(DAY(NovSun1)=1,NovSun1+21,NovSun1+28)</f>
        <v>44163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IF(DAY(NovSun1)=1,NovSun1+22,NovSun1+29)</f>
        <v>44164</v>
      </c>
      <c r="D8" s="10">
        <f>IF(DAY(NovSun1)=1,NovSun1+23,NovSun1+30)</f>
        <v>44165</v>
      </c>
      <c r="E8" s="10">
        <f>IF(DAY(NovSun1)=1,NovSun1+24,NovSun1+31)</f>
        <v>44166</v>
      </c>
      <c r="F8" s="10">
        <f>IF(DAY(NovSun1)=1,NovSun1+25,NovSun1+32)</f>
        <v>44167</v>
      </c>
      <c r="G8" s="10">
        <f>IF(DAY(NovSun1)=1,NovSun1+26,NovSun1+33)</f>
        <v>44168</v>
      </c>
      <c r="H8" s="10">
        <f>IF(DAY(NovSun1)=1,NovSun1+27,NovSun1+34)</f>
        <v>44169</v>
      </c>
      <c r="I8" s="10">
        <f>IF(DAY(NovSun1)=1,NovSun1+28,NovSun1+35)</f>
        <v>44170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IF(DAY(NovSun1)=1,NovSun1+29,NovSun1+36)</f>
        <v>44171</v>
      </c>
      <c r="D9" s="10">
        <f>IF(DAY(NovSun1)=1,NovSun1+30,NovSun1+37)</f>
        <v>44172</v>
      </c>
      <c r="E9" s="10">
        <f>IF(DAY(NovSun1)=1,NovSun1+31,NovSun1+38)</f>
        <v>44173</v>
      </c>
      <c r="F9" s="10">
        <f>IF(DAY(NovSun1)=1,NovSun1+32,NovSun1+39)</f>
        <v>44174</v>
      </c>
      <c r="G9" s="10">
        <f>IF(DAY(NovSun1)=1,NovSun1+33,NovSun1+40)</f>
        <v>44175</v>
      </c>
      <c r="H9" s="10">
        <f>IF(DAY(NovSun1)=1,NovSun1+34,NovSun1+41)</f>
        <v>44176</v>
      </c>
      <c r="I9" s="10">
        <f>IF(DAY(NovSun1)=1,NovSun1+35,NovSun1+42)</f>
        <v>44177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35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IF(DAY(DecSun1)=1,DecSun1-6,DecSun1+1)</f>
        <v>44164</v>
      </c>
      <c r="D4" s="10">
        <f>IF(DAY(DecSun1)=1,DecSun1-5,DecSun1+2)</f>
        <v>44165</v>
      </c>
      <c r="E4" s="10">
        <f>IF(DAY(DecSun1)=1,DecSun1-4,DecSun1+3)</f>
        <v>44166</v>
      </c>
      <c r="F4" s="10">
        <f>IF(DAY(DecSun1)=1,DecSun1-3,DecSun1+4)</f>
        <v>44167</v>
      </c>
      <c r="G4" s="10">
        <f>IF(DAY(DecSun1)=1,DecSun1-2,DecSun1+5)</f>
        <v>44168</v>
      </c>
      <c r="H4" s="10">
        <f>IF(DAY(DecSun1)=1,DecSun1-1,DecSun1+6)</f>
        <v>44169</v>
      </c>
      <c r="I4" s="10">
        <f>IF(DAY(DecSun1)=1,DecSun1,DecSun1+7)</f>
        <v>44170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IF(DAY(DecSun1)=1,DecSun1+1,DecSun1+8)</f>
        <v>44171</v>
      </c>
      <c r="D5" s="10">
        <f>IF(DAY(DecSun1)=1,DecSun1+2,DecSun1+9)</f>
        <v>44172</v>
      </c>
      <c r="E5" s="10">
        <f>IF(DAY(DecSun1)=1,DecSun1+3,DecSun1+10)</f>
        <v>44173</v>
      </c>
      <c r="F5" s="10">
        <f>IF(DAY(DecSun1)=1,DecSun1+4,DecSun1+11)</f>
        <v>44174</v>
      </c>
      <c r="G5" s="10">
        <f>IF(DAY(DecSun1)=1,DecSun1+5,DecSun1+12)</f>
        <v>44175</v>
      </c>
      <c r="H5" s="10">
        <f>IF(DAY(DecSun1)=1,DecSun1+6,DecSun1+13)</f>
        <v>44176</v>
      </c>
      <c r="I5" s="10">
        <f>IF(DAY(DecSun1)=1,DecSun1+7,DecSun1+14)</f>
        <v>44177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IF(DAY(DecSun1)=1,DecSun1+8,DecSun1+15)</f>
        <v>44178</v>
      </c>
      <c r="D6" s="10">
        <f>IF(DAY(DecSun1)=1,DecSun1+9,DecSun1+16)</f>
        <v>44179</v>
      </c>
      <c r="E6" s="10">
        <f>IF(DAY(DecSun1)=1,DecSun1+10,DecSun1+17)</f>
        <v>44180</v>
      </c>
      <c r="F6" s="10">
        <f>IF(DAY(DecSun1)=1,DecSun1+11,DecSun1+18)</f>
        <v>44181</v>
      </c>
      <c r="G6" s="10">
        <f>IF(DAY(DecSun1)=1,DecSun1+12,DecSun1+19)</f>
        <v>44182</v>
      </c>
      <c r="H6" s="10">
        <f>IF(DAY(DecSun1)=1,DecSun1+13,DecSun1+20)</f>
        <v>44183</v>
      </c>
      <c r="I6" s="10">
        <f>IF(DAY(DecSun1)=1,DecSun1+14,DecSun1+21)</f>
        <v>44184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IF(DAY(DecSun1)=1,DecSun1+15,DecSun1+22)</f>
        <v>44185</v>
      </c>
      <c r="D7" s="10">
        <f>IF(DAY(DecSun1)=1,DecSun1+16,DecSun1+23)</f>
        <v>44186</v>
      </c>
      <c r="E7" s="10">
        <f>IF(DAY(DecSun1)=1,DecSun1+17,DecSun1+24)</f>
        <v>44187</v>
      </c>
      <c r="F7" s="10">
        <f>IF(DAY(DecSun1)=1,DecSun1+18,DecSun1+25)</f>
        <v>44188</v>
      </c>
      <c r="G7" s="10">
        <f>IF(DAY(DecSun1)=1,DecSun1+19,DecSun1+26)</f>
        <v>44189</v>
      </c>
      <c r="H7" s="10">
        <f>IF(DAY(DecSun1)=1,DecSun1+20,DecSun1+27)</f>
        <v>44190</v>
      </c>
      <c r="I7" s="10">
        <f>IF(DAY(DecSun1)=1,DecSun1+21,DecSun1+28)</f>
        <v>44191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IF(DAY(DecSun1)=1,DecSun1+22,DecSun1+29)</f>
        <v>44192</v>
      </c>
      <c r="D8" s="10">
        <f>IF(DAY(DecSun1)=1,DecSun1+23,DecSun1+30)</f>
        <v>44193</v>
      </c>
      <c r="E8" s="10">
        <f>IF(DAY(DecSun1)=1,DecSun1+24,DecSun1+31)</f>
        <v>44194</v>
      </c>
      <c r="F8" s="10">
        <f>IF(DAY(DecSun1)=1,DecSun1+25,DecSun1+32)</f>
        <v>44195</v>
      </c>
      <c r="G8" s="10">
        <f>IF(DAY(DecSun1)=1,DecSun1+26,DecSun1+33)</f>
        <v>44196</v>
      </c>
      <c r="H8" s="10">
        <f>IF(DAY(DecSun1)=1,DecSun1+27,DecSun1+34)</f>
        <v>44197</v>
      </c>
      <c r="I8" s="10">
        <f>IF(DAY(DecSun1)=1,DecSun1+28,DecSun1+35)</f>
        <v>44198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IF(DAY(DecSun1)=1,DecSun1+29,DecSun1+36)</f>
        <v>44199</v>
      </c>
      <c r="D9" s="10">
        <f>IF(DAY(DecSun1)=1,DecSun1+30,DecSun1+37)</f>
        <v>44200</v>
      </c>
      <c r="E9" s="10">
        <f>IF(DAY(DecSun1)=1,DecSun1+31,DecSun1+38)</f>
        <v>44201</v>
      </c>
      <c r="F9" s="10">
        <f>IF(DAY(DecSun1)=1,DecSun1+32,DecSun1+39)</f>
        <v>44202</v>
      </c>
      <c r="G9" s="10">
        <f>IF(DAY(DecSun1)=1,DecSun1+33,DecSun1+40)</f>
        <v>44203</v>
      </c>
      <c r="H9" s="10">
        <f>IF(DAY(DecSun1)=1,DecSun1+34,DecSun1+41)</f>
        <v>44204</v>
      </c>
      <c r="I9" s="10">
        <f>IF(DAY(DecSun1)=1,DecSun1+35,DecSun1+42)</f>
        <v>44205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25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IF(DAY(FebSun1)=1,FebSun1-6,FebSun1+1)</f>
        <v>43856</v>
      </c>
      <c r="D4" s="10">
        <f>IF(DAY(FebSun1)=1,FebSun1-5,FebSun1+2)</f>
        <v>43857</v>
      </c>
      <c r="E4" s="10">
        <f>IF(DAY(FebSun1)=1,FebSun1-4,FebSun1+3)</f>
        <v>43858</v>
      </c>
      <c r="F4" s="10">
        <f>IF(DAY(FebSun1)=1,FebSun1-3,FebSun1+4)</f>
        <v>43859</v>
      </c>
      <c r="G4" s="10">
        <f>IF(DAY(FebSun1)=1,FebSun1-2,FebSun1+5)</f>
        <v>43860</v>
      </c>
      <c r="H4" s="10">
        <f>IF(DAY(FebSun1)=1,FebSun1-1,FebSun1+6)</f>
        <v>43861</v>
      </c>
      <c r="I4" s="10">
        <f>IF(DAY(FebSun1)=1,FebSun1,FebSun1+7)</f>
        <v>43862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IF(DAY(FebSun1)=1,FebSun1+1,FebSun1+8)</f>
        <v>43863</v>
      </c>
      <c r="D5" s="10">
        <f>IF(DAY(FebSun1)=1,FebSun1+2,FebSun1+9)</f>
        <v>43864</v>
      </c>
      <c r="E5" s="10">
        <f>IF(DAY(FebSun1)=1,FebSun1+3,FebSun1+10)</f>
        <v>43865</v>
      </c>
      <c r="F5" s="10">
        <f>IF(DAY(FebSun1)=1,FebSun1+4,FebSun1+11)</f>
        <v>43866</v>
      </c>
      <c r="G5" s="10">
        <f>IF(DAY(FebSun1)=1,FebSun1+5,FebSun1+12)</f>
        <v>43867</v>
      </c>
      <c r="H5" s="10">
        <f>IF(DAY(FebSun1)=1,FebSun1+6,FebSun1+13)</f>
        <v>43868</v>
      </c>
      <c r="I5" s="10">
        <f>IF(DAY(FebSun1)=1,FebSun1+7,FebSun1+14)</f>
        <v>43869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IF(DAY(FebSun1)=1,FebSun1+8,FebSun1+15)</f>
        <v>43870</v>
      </c>
      <c r="D6" s="10">
        <f>IF(DAY(FebSun1)=1,FebSun1+9,FebSun1+16)</f>
        <v>43871</v>
      </c>
      <c r="E6" s="10">
        <f>IF(DAY(FebSun1)=1,FebSun1+10,FebSun1+17)</f>
        <v>43872</v>
      </c>
      <c r="F6" s="10">
        <f>IF(DAY(FebSun1)=1,FebSun1+11,FebSun1+18)</f>
        <v>43873</v>
      </c>
      <c r="G6" s="10">
        <f>IF(DAY(FebSun1)=1,FebSun1+12,FebSun1+19)</f>
        <v>43874</v>
      </c>
      <c r="H6" s="10">
        <f>IF(DAY(FebSun1)=1,FebSun1+13,FebSun1+20)</f>
        <v>43875</v>
      </c>
      <c r="I6" s="10">
        <f>IF(DAY(FebSun1)=1,FebSun1+14,FebSun1+21)</f>
        <v>43876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IF(DAY(FebSun1)=1,FebSun1+15,FebSun1+22)</f>
        <v>43877</v>
      </c>
      <c r="D7" s="10">
        <f>IF(DAY(FebSun1)=1,FebSun1+16,FebSun1+23)</f>
        <v>43878</v>
      </c>
      <c r="E7" s="10">
        <f>IF(DAY(FebSun1)=1,FebSun1+17,FebSun1+24)</f>
        <v>43879</v>
      </c>
      <c r="F7" s="10">
        <f>IF(DAY(FebSun1)=1,FebSun1+18,FebSun1+25)</f>
        <v>43880</v>
      </c>
      <c r="G7" s="10">
        <f>IF(DAY(FebSun1)=1,FebSun1+19,FebSun1+26)</f>
        <v>43881</v>
      </c>
      <c r="H7" s="10">
        <f>IF(DAY(FebSun1)=1,FebSun1+20,FebSun1+27)</f>
        <v>43882</v>
      </c>
      <c r="I7" s="10">
        <f>IF(DAY(FebSun1)=1,FebSun1+21,FebSun1+28)</f>
        <v>43883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IF(DAY(FebSun1)=1,FebSun1+22,FebSun1+29)</f>
        <v>43884</v>
      </c>
      <c r="D8" s="10">
        <f>IF(DAY(FebSun1)=1,FebSun1+23,FebSun1+30)</f>
        <v>43885</v>
      </c>
      <c r="E8" s="10">
        <f>IF(DAY(FebSun1)=1,FebSun1+24,FebSun1+31)</f>
        <v>43886</v>
      </c>
      <c r="F8" s="10">
        <f>IF(DAY(FebSun1)=1,FebSun1+25,FebSun1+32)</f>
        <v>43887</v>
      </c>
      <c r="G8" s="10">
        <f>IF(DAY(FebSun1)=1,FebSun1+26,FebSun1+33)</f>
        <v>43888</v>
      </c>
      <c r="H8" s="10">
        <f>IF(DAY(FebSun1)=1,FebSun1+27,FebSun1+34)</f>
        <v>43889</v>
      </c>
      <c r="I8" s="10">
        <f>IF(DAY(FebSun1)=1,FebSun1+28,FebSun1+35)</f>
        <v>43890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IF(DAY(FebSun1)=1,FebSun1+29,FebSun1+36)</f>
        <v>43891</v>
      </c>
      <c r="D9" s="10">
        <f>IF(DAY(FebSun1)=1,FebSun1+30,FebSun1+37)</f>
        <v>43892</v>
      </c>
      <c r="E9" s="10">
        <f>IF(DAY(FebSun1)=1,FebSun1+31,FebSun1+38)</f>
        <v>43893</v>
      </c>
      <c r="F9" s="10">
        <f>IF(DAY(FebSun1)=1,FebSun1+32,FebSun1+39)</f>
        <v>43894</v>
      </c>
      <c r="G9" s="10">
        <f>IF(DAY(FebSun1)=1,FebSun1+33,FebSun1+40)</f>
        <v>43895</v>
      </c>
      <c r="H9" s="10">
        <f>IF(DAY(FebSun1)=1,FebSun1+34,FebSun1+41)</f>
        <v>43896</v>
      </c>
      <c r="I9" s="10">
        <f>IF(DAY(FebSun1)=1,FebSun1+35,FebSun1+42)</f>
        <v>43897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26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IF(DAY(MarSun1)=1,MarSun1-6,MarSun1+1)</f>
        <v>43891</v>
      </c>
      <c r="D4" s="10">
        <f>IF(DAY(MarSun1)=1,MarSun1-5,MarSun1+2)</f>
        <v>43892</v>
      </c>
      <c r="E4" s="10">
        <f>IF(DAY(MarSun1)=1,MarSun1-4,MarSun1+3)</f>
        <v>43893</v>
      </c>
      <c r="F4" s="10">
        <f>IF(DAY(MarSun1)=1,MarSun1-3,MarSun1+4)</f>
        <v>43894</v>
      </c>
      <c r="G4" s="10">
        <f>IF(DAY(MarSun1)=1,MarSun1-2,MarSun1+5)</f>
        <v>43895</v>
      </c>
      <c r="H4" s="10">
        <f>IF(DAY(MarSun1)=1,MarSun1-1,MarSun1+6)</f>
        <v>43896</v>
      </c>
      <c r="I4" s="10">
        <f>IF(DAY(MarSun1)=1,MarSun1,MarSun1+7)</f>
        <v>43897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IF(DAY(MarSun1)=1,MarSun1+1,MarSun1+8)</f>
        <v>43898</v>
      </c>
      <c r="D5" s="10">
        <f>IF(DAY(MarSun1)=1,MarSun1+2,MarSun1+9)</f>
        <v>43899</v>
      </c>
      <c r="E5" s="10">
        <f>IF(DAY(MarSun1)=1,MarSun1+3,MarSun1+10)</f>
        <v>43900</v>
      </c>
      <c r="F5" s="10">
        <f>IF(DAY(MarSun1)=1,MarSun1+4,MarSun1+11)</f>
        <v>43901</v>
      </c>
      <c r="G5" s="10">
        <f>IF(DAY(MarSun1)=1,MarSun1+5,MarSun1+12)</f>
        <v>43902</v>
      </c>
      <c r="H5" s="10">
        <f>IF(DAY(MarSun1)=1,MarSun1+6,MarSun1+13)</f>
        <v>43903</v>
      </c>
      <c r="I5" s="10">
        <f>IF(DAY(MarSun1)=1,MarSun1+7,MarSun1+14)</f>
        <v>43904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IF(DAY(MarSun1)=1,MarSun1+8,MarSun1+15)</f>
        <v>43905</v>
      </c>
      <c r="D6" s="10">
        <f>IF(DAY(MarSun1)=1,MarSun1+9,MarSun1+16)</f>
        <v>43906</v>
      </c>
      <c r="E6" s="10">
        <f>IF(DAY(MarSun1)=1,MarSun1+10,MarSun1+17)</f>
        <v>43907</v>
      </c>
      <c r="F6" s="10">
        <f>IF(DAY(MarSun1)=1,MarSun1+11,MarSun1+18)</f>
        <v>43908</v>
      </c>
      <c r="G6" s="10">
        <f>IF(DAY(MarSun1)=1,MarSun1+12,MarSun1+19)</f>
        <v>43909</v>
      </c>
      <c r="H6" s="10">
        <f>IF(DAY(MarSun1)=1,MarSun1+13,MarSun1+20)</f>
        <v>43910</v>
      </c>
      <c r="I6" s="10">
        <f>IF(DAY(MarSun1)=1,MarSun1+14,MarSun1+21)</f>
        <v>43911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IF(DAY(MarSun1)=1,MarSun1+15,MarSun1+22)</f>
        <v>43912</v>
      </c>
      <c r="D7" s="10">
        <f>IF(DAY(MarSun1)=1,MarSun1+16,MarSun1+23)</f>
        <v>43913</v>
      </c>
      <c r="E7" s="10">
        <f>IF(DAY(MarSun1)=1,MarSun1+17,MarSun1+24)</f>
        <v>43914</v>
      </c>
      <c r="F7" s="10">
        <f>IF(DAY(MarSun1)=1,MarSun1+18,MarSun1+25)</f>
        <v>43915</v>
      </c>
      <c r="G7" s="10">
        <f>IF(DAY(MarSun1)=1,MarSun1+19,MarSun1+26)</f>
        <v>43916</v>
      </c>
      <c r="H7" s="10">
        <f>IF(DAY(MarSun1)=1,MarSun1+20,MarSun1+27)</f>
        <v>43917</v>
      </c>
      <c r="I7" s="10">
        <f>IF(DAY(MarSun1)=1,MarSun1+21,MarSun1+28)</f>
        <v>43918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IF(DAY(MarSun1)=1,MarSun1+22,MarSun1+29)</f>
        <v>43919</v>
      </c>
      <c r="D8" s="10">
        <f>IF(DAY(MarSun1)=1,MarSun1+23,MarSun1+30)</f>
        <v>43920</v>
      </c>
      <c r="E8" s="10">
        <f>IF(DAY(MarSun1)=1,MarSun1+24,MarSun1+31)</f>
        <v>43921</v>
      </c>
      <c r="F8" s="10">
        <f>IF(DAY(MarSun1)=1,MarSun1+25,MarSun1+32)</f>
        <v>43922</v>
      </c>
      <c r="G8" s="10">
        <f>IF(DAY(MarSun1)=1,MarSun1+26,MarSun1+33)</f>
        <v>43923</v>
      </c>
      <c r="H8" s="10">
        <f>IF(DAY(MarSun1)=1,MarSun1+27,MarSun1+34)</f>
        <v>43924</v>
      </c>
      <c r="I8" s="10">
        <f>IF(DAY(MarSun1)=1,MarSun1+28,MarSun1+35)</f>
        <v>43925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IF(DAY(MarSun1)=1,MarSun1+29,MarSun1+36)</f>
        <v>43926</v>
      </c>
      <c r="D9" s="10">
        <f>IF(DAY(MarSun1)=1,MarSun1+30,MarSun1+37)</f>
        <v>43927</v>
      </c>
      <c r="E9" s="10">
        <f>IF(DAY(MarSun1)=1,MarSun1+31,MarSun1+38)</f>
        <v>43928</v>
      </c>
      <c r="F9" s="10">
        <f>IF(DAY(MarSun1)=1,MarSun1+32,MarSun1+39)</f>
        <v>43929</v>
      </c>
      <c r="G9" s="10">
        <f>IF(DAY(MarSun1)=1,MarSun1+33,MarSun1+40)</f>
        <v>43930</v>
      </c>
      <c r="H9" s="10">
        <f>IF(DAY(MarSun1)=1,MarSun1+34,MarSun1+41)</f>
        <v>43931</v>
      </c>
      <c r="I9" s="10">
        <f>IF(DAY(MarSun1)=1,MarSun1+35,MarSun1+42)</f>
        <v>43932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27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IF(DAY(AprSun1)=1,AprSun1-6,AprSun1+1)</f>
        <v>43919</v>
      </c>
      <c r="D4" s="10">
        <f>IF(DAY(AprSun1)=1,AprSun1-5,AprSun1+2)</f>
        <v>43920</v>
      </c>
      <c r="E4" s="10">
        <f>IF(DAY(AprSun1)=1,AprSun1-4,AprSun1+3)</f>
        <v>43921</v>
      </c>
      <c r="F4" s="10">
        <f>IF(DAY(AprSun1)=1,AprSun1-3,AprSun1+4)</f>
        <v>43922</v>
      </c>
      <c r="G4" s="10">
        <f>IF(DAY(AprSun1)=1,AprSun1-2,AprSun1+5)</f>
        <v>43923</v>
      </c>
      <c r="H4" s="10">
        <f>IF(DAY(AprSun1)=1,AprSun1-1,AprSun1+6)</f>
        <v>43924</v>
      </c>
      <c r="I4" s="10">
        <f>IF(DAY(AprSun1)=1,AprSun1,AprSun1+7)</f>
        <v>43925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IF(DAY(AprSun1)=1,AprSun1+1,AprSun1+8)</f>
        <v>43926</v>
      </c>
      <c r="D5" s="10">
        <f>IF(DAY(AprSun1)=1,AprSun1+2,AprSun1+9)</f>
        <v>43927</v>
      </c>
      <c r="E5" s="10">
        <f>IF(DAY(AprSun1)=1,AprSun1+3,AprSun1+10)</f>
        <v>43928</v>
      </c>
      <c r="F5" s="10">
        <f>IF(DAY(AprSun1)=1,AprSun1+4,AprSun1+11)</f>
        <v>43929</v>
      </c>
      <c r="G5" s="10">
        <f>IF(DAY(AprSun1)=1,AprSun1+5,AprSun1+12)</f>
        <v>43930</v>
      </c>
      <c r="H5" s="10">
        <f>IF(DAY(AprSun1)=1,AprSun1+6,AprSun1+13)</f>
        <v>43931</v>
      </c>
      <c r="I5" s="10">
        <f>IF(DAY(AprSun1)=1,AprSun1+7,AprSun1+14)</f>
        <v>43932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IF(DAY(AprSun1)=1,AprSun1+8,AprSun1+15)</f>
        <v>43933</v>
      </c>
      <c r="D6" s="10">
        <f>IF(DAY(AprSun1)=1,AprSun1+9,AprSun1+16)</f>
        <v>43934</v>
      </c>
      <c r="E6" s="10">
        <f>IF(DAY(AprSun1)=1,AprSun1+10,AprSun1+17)</f>
        <v>43935</v>
      </c>
      <c r="F6" s="10">
        <f>IF(DAY(AprSun1)=1,AprSun1+11,AprSun1+18)</f>
        <v>43936</v>
      </c>
      <c r="G6" s="10">
        <f>IF(DAY(AprSun1)=1,AprSun1+12,AprSun1+19)</f>
        <v>43937</v>
      </c>
      <c r="H6" s="10">
        <f>IF(DAY(AprSun1)=1,AprSun1+13,AprSun1+20)</f>
        <v>43938</v>
      </c>
      <c r="I6" s="10">
        <f>IF(DAY(AprSun1)=1,AprSun1+14,AprSun1+21)</f>
        <v>43939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IF(DAY(AprSun1)=1,AprSun1+15,AprSun1+22)</f>
        <v>43940</v>
      </c>
      <c r="D7" s="10">
        <f>IF(DAY(AprSun1)=1,AprSun1+16,AprSun1+23)</f>
        <v>43941</v>
      </c>
      <c r="E7" s="10">
        <f>IF(DAY(AprSun1)=1,AprSun1+17,AprSun1+24)</f>
        <v>43942</v>
      </c>
      <c r="F7" s="10">
        <f>IF(DAY(AprSun1)=1,AprSun1+18,AprSun1+25)</f>
        <v>43943</v>
      </c>
      <c r="G7" s="10">
        <f>IF(DAY(AprSun1)=1,AprSun1+19,AprSun1+26)</f>
        <v>43944</v>
      </c>
      <c r="H7" s="10">
        <f>IF(DAY(AprSun1)=1,AprSun1+20,AprSun1+27)</f>
        <v>43945</v>
      </c>
      <c r="I7" s="10">
        <f>IF(DAY(AprSun1)=1,AprSun1+21,AprSun1+28)</f>
        <v>43946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IF(DAY(AprSun1)=1,AprSun1+22,AprSun1+29)</f>
        <v>43947</v>
      </c>
      <c r="D8" s="10">
        <f>IF(DAY(AprSun1)=1,AprSun1+23,AprSun1+30)</f>
        <v>43948</v>
      </c>
      <c r="E8" s="10">
        <f>IF(DAY(AprSun1)=1,AprSun1+24,AprSun1+31)</f>
        <v>43949</v>
      </c>
      <c r="F8" s="10">
        <f>IF(DAY(AprSun1)=1,AprSun1+25,AprSun1+32)</f>
        <v>43950</v>
      </c>
      <c r="G8" s="10">
        <f>IF(DAY(AprSun1)=1,AprSun1+26,AprSun1+33)</f>
        <v>43951</v>
      </c>
      <c r="H8" s="10">
        <f>IF(DAY(AprSun1)=1,AprSun1+27,AprSun1+34)</f>
        <v>43952</v>
      </c>
      <c r="I8" s="10">
        <f>IF(DAY(AprSun1)=1,AprSun1+28,AprSun1+35)</f>
        <v>43953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IF(DAY(AprSun1)=1,AprSun1+29,AprSun1+36)</f>
        <v>43954</v>
      </c>
      <c r="D9" s="10">
        <f>IF(DAY(AprSun1)=1,AprSun1+30,AprSun1+37)</f>
        <v>43955</v>
      </c>
      <c r="E9" s="10">
        <f>IF(DAY(AprSun1)=1,AprSun1+31,AprSun1+38)</f>
        <v>43956</v>
      </c>
      <c r="F9" s="10">
        <f>IF(DAY(AprSun1)=1,AprSun1+32,AprSun1+39)</f>
        <v>43957</v>
      </c>
      <c r="G9" s="10">
        <f>IF(DAY(AprSun1)=1,AprSun1+33,AprSun1+40)</f>
        <v>43958</v>
      </c>
      <c r="H9" s="10">
        <f>IF(DAY(AprSun1)=1,AprSun1+34,AprSun1+41)</f>
        <v>43959</v>
      </c>
      <c r="I9" s="10">
        <f>IF(DAY(AprSun1)=1,AprSun1+35,AprSun1+42)</f>
        <v>43960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28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IF(DAY(MaySun1)=1,MaySun1-6,MaySun1+1)</f>
        <v>43947</v>
      </c>
      <c r="D4" s="10">
        <f>IF(DAY(MaySun1)=1,MaySun1-5,MaySun1+2)</f>
        <v>43948</v>
      </c>
      <c r="E4" s="10">
        <f>IF(DAY(MaySun1)=1,MaySun1-4,MaySun1+3)</f>
        <v>43949</v>
      </c>
      <c r="F4" s="10">
        <f>IF(DAY(MaySun1)=1,MaySun1-3,MaySun1+4)</f>
        <v>43950</v>
      </c>
      <c r="G4" s="10">
        <f>IF(DAY(MaySun1)=1,MaySun1-2,MaySun1+5)</f>
        <v>43951</v>
      </c>
      <c r="H4" s="10">
        <f>IF(DAY(MaySun1)=1,MaySun1-1,MaySun1+6)</f>
        <v>43952</v>
      </c>
      <c r="I4" s="10">
        <f>IF(DAY(MaySun1)=1,MaySun1,MaySun1+7)</f>
        <v>43953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IF(DAY(MaySun1)=1,MaySun1+1,MaySun1+8)</f>
        <v>43954</v>
      </c>
      <c r="D5" s="10">
        <f>IF(DAY(MaySun1)=1,MaySun1+2,MaySun1+9)</f>
        <v>43955</v>
      </c>
      <c r="E5" s="10">
        <f>IF(DAY(MaySun1)=1,MaySun1+3,MaySun1+10)</f>
        <v>43956</v>
      </c>
      <c r="F5" s="10">
        <f>IF(DAY(MaySun1)=1,MaySun1+4,MaySun1+11)</f>
        <v>43957</v>
      </c>
      <c r="G5" s="10">
        <f>IF(DAY(MaySun1)=1,MaySun1+5,MaySun1+12)</f>
        <v>43958</v>
      </c>
      <c r="H5" s="10">
        <f>IF(DAY(MaySun1)=1,MaySun1+6,MaySun1+13)</f>
        <v>43959</v>
      </c>
      <c r="I5" s="10">
        <f>IF(DAY(MaySun1)=1,MaySun1+7,MaySun1+14)</f>
        <v>43960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IF(DAY(MaySun1)=1,MaySun1+8,MaySun1+15)</f>
        <v>43961</v>
      </c>
      <c r="D6" s="10">
        <f>IF(DAY(MaySun1)=1,MaySun1+9,MaySun1+16)</f>
        <v>43962</v>
      </c>
      <c r="E6" s="10">
        <f>IF(DAY(MaySun1)=1,MaySun1+10,MaySun1+17)</f>
        <v>43963</v>
      </c>
      <c r="F6" s="10">
        <f>IF(DAY(MaySun1)=1,MaySun1+11,MaySun1+18)</f>
        <v>43964</v>
      </c>
      <c r="G6" s="10">
        <f>IF(DAY(MaySun1)=1,MaySun1+12,MaySun1+19)</f>
        <v>43965</v>
      </c>
      <c r="H6" s="10">
        <f>IF(DAY(MaySun1)=1,MaySun1+13,MaySun1+20)</f>
        <v>43966</v>
      </c>
      <c r="I6" s="10">
        <f>IF(DAY(MaySun1)=1,MaySun1+14,MaySun1+21)</f>
        <v>43967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IF(DAY(MaySun1)=1,MaySun1+15,MaySun1+22)</f>
        <v>43968</v>
      </c>
      <c r="D7" s="10">
        <f>IF(DAY(MaySun1)=1,MaySun1+16,MaySun1+23)</f>
        <v>43969</v>
      </c>
      <c r="E7" s="10">
        <f>IF(DAY(MaySun1)=1,MaySun1+17,MaySun1+24)</f>
        <v>43970</v>
      </c>
      <c r="F7" s="10">
        <f>IF(DAY(MaySun1)=1,MaySun1+18,MaySun1+25)</f>
        <v>43971</v>
      </c>
      <c r="G7" s="10">
        <f>IF(DAY(MaySun1)=1,MaySun1+19,MaySun1+26)</f>
        <v>43972</v>
      </c>
      <c r="H7" s="10">
        <f>IF(DAY(MaySun1)=1,MaySun1+20,MaySun1+27)</f>
        <v>43973</v>
      </c>
      <c r="I7" s="10">
        <f>IF(DAY(MaySun1)=1,MaySun1+21,MaySun1+28)</f>
        <v>43974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IF(DAY(MaySun1)=1,MaySun1+22,MaySun1+29)</f>
        <v>43975</v>
      </c>
      <c r="D8" s="10">
        <f>IF(DAY(MaySun1)=1,MaySun1+23,MaySun1+30)</f>
        <v>43976</v>
      </c>
      <c r="E8" s="10">
        <f>IF(DAY(MaySun1)=1,MaySun1+24,MaySun1+31)</f>
        <v>43977</v>
      </c>
      <c r="F8" s="10">
        <f>IF(DAY(MaySun1)=1,MaySun1+25,MaySun1+32)</f>
        <v>43978</v>
      </c>
      <c r="G8" s="10">
        <f>IF(DAY(MaySun1)=1,MaySun1+26,MaySun1+33)</f>
        <v>43979</v>
      </c>
      <c r="H8" s="10">
        <f>IF(DAY(MaySun1)=1,MaySun1+27,MaySun1+34)</f>
        <v>43980</v>
      </c>
      <c r="I8" s="10">
        <f>IF(DAY(MaySun1)=1,MaySun1+28,MaySun1+35)</f>
        <v>43981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IF(DAY(MaySun1)=1,MaySun1+29,MaySun1+36)</f>
        <v>43982</v>
      </c>
      <c r="D9" s="10">
        <f>IF(DAY(MaySun1)=1,MaySun1+30,MaySun1+37)</f>
        <v>43983</v>
      </c>
      <c r="E9" s="10">
        <f>IF(DAY(MaySun1)=1,MaySun1+31,MaySun1+38)</f>
        <v>43984</v>
      </c>
      <c r="F9" s="10">
        <f>IF(DAY(MaySun1)=1,MaySun1+32,MaySun1+39)</f>
        <v>43985</v>
      </c>
      <c r="G9" s="10">
        <f>IF(DAY(MaySun1)=1,MaySun1+33,MaySun1+40)</f>
        <v>43986</v>
      </c>
      <c r="H9" s="10">
        <f>IF(DAY(MaySun1)=1,MaySun1+34,MaySun1+41)</f>
        <v>43987</v>
      </c>
      <c r="I9" s="10">
        <f>IF(DAY(MaySun1)=1,MaySun1+35,MaySun1+42)</f>
        <v>43988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29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IF(DAY(JunSun1)=1,JunSun1-6,JunSun1+1)</f>
        <v>43982</v>
      </c>
      <c r="D4" s="10">
        <f>IF(DAY(JunSun1)=1,JunSun1-5,JunSun1+2)</f>
        <v>43983</v>
      </c>
      <c r="E4" s="10">
        <f>IF(DAY(JunSun1)=1,JunSun1-4,JunSun1+3)</f>
        <v>43984</v>
      </c>
      <c r="F4" s="10">
        <f>IF(DAY(JunSun1)=1,JunSun1-3,JunSun1+4)</f>
        <v>43985</v>
      </c>
      <c r="G4" s="10">
        <f>IF(DAY(JunSun1)=1,JunSun1-2,JunSun1+5)</f>
        <v>43986</v>
      </c>
      <c r="H4" s="10">
        <f>IF(DAY(JunSun1)=1,JunSun1-1,JunSun1+6)</f>
        <v>43987</v>
      </c>
      <c r="I4" s="10">
        <f>IF(DAY(JunSun1)=1,JunSun1,JunSun1+7)</f>
        <v>43988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IF(DAY(JunSun1)=1,JunSun1+1,JunSun1+8)</f>
        <v>43989</v>
      </c>
      <c r="D5" s="10">
        <f>IF(DAY(JunSun1)=1,JunSun1+2,JunSun1+9)</f>
        <v>43990</v>
      </c>
      <c r="E5" s="10">
        <f>IF(DAY(JunSun1)=1,JunSun1+3,JunSun1+10)</f>
        <v>43991</v>
      </c>
      <c r="F5" s="10">
        <f>IF(DAY(JunSun1)=1,JunSun1+4,JunSun1+11)</f>
        <v>43992</v>
      </c>
      <c r="G5" s="10">
        <f>IF(DAY(JunSun1)=1,JunSun1+5,JunSun1+12)</f>
        <v>43993</v>
      </c>
      <c r="H5" s="10">
        <f>IF(DAY(JunSun1)=1,JunSun1+6,JunSun1+13)</f>
        <v>43994</v>
      </c>
      <c r="I5" s="10">
        <f>IF(DAY(JunSun1)=1,JunSun1+7,JunSun1+14)</f>
        <v>43995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IF(DAY(JunSun1)=1,JunSun1+8,JunSun1+15)</f>
        <v>43996</v>
      </c>
      <c r="D6" s="10">
        <f>IF(DAY(JunSun1)=1,JunSun1+9,JunSun1+16)</f>
        <v>43997</v>
      </c>
      <c r="E6" s="10">
        <f>IF(DAY(JunSun1)=1,JunSun1+10,JunSun1+17)</f>
        <v>43998</v>
      </c>
      <c r="F6" s="10">
        <f>IF(DAY(JunSun1)=1,JunSun1+11,JunSun1+18)</f>
        <v>43999</v>
      </c>
      <c r="G6" s="10">
        <f>IF(DAY(JunSun1)=1,JunSun1+12,JunSun1+19)</f>
        <v>44000</v>
      </c>
      <c r="H6" s="10">
        <f>IF(DAY(JunSun1)=1,JunSun1+13,JunSun1+20)</f>
        <v>44001</v>
      </c>
      <c r="I6" s="10">
        <f>IF(DAY(JunSun1)=1,JunSun1+14,JunSun1+21)</f>
        <v>44002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IF(DAY(JunSun1)=1,JunSun1+15,JunSun1+22)</f>
        <v>44003</v>
      </c>
      <c r="D7" s="10">
        <f>IF(DAY(JunSun1)=1,JunSun1+16,JunSun1+23)</f>
        <v>44004</v>
      </c>
      <c r="E7" s="10">
        <f>IF(DAY(JunSun1)=1,JunSun1+17,JunSun1+24)</f>
        <v>44005</v>
      </c>
      <c r="F7" s="10">
        <f>IF(DAY(JunSun1)=1,JunSun1+18,JunSun1+25)</f>
        <v>44006</v>
      </c>
      <c r="G7" s="10">
        <f>IF(DAY(JunSun1)=1,JunSun1+19,JunSun1+26)</f>
        <v>44007</v>
      </c>
      <c r="H7" s="10">
        <f>IF(DAY(JunSun1)=1,JunSun1+20,JunSun1+27)</f>
        <v>44008</v>
      </c>
      <c r="I7" s="10">
        <f>IF(DAY(JunSun1)=1,JunSun1+21,JunSun1+28)</f>
        <v>44009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IF(DAY(JunSun1)=1,JunSun1+22,JunSun1+29)</f>
        <v>44010</v>
      </c>
      <c r="D8" s="10">
        <f>IF(DAY(JunSun1)=1,JunSun1+23,JunSun1+30)</f>
        <v>44011</v>
      </c>
      <c r="E8" s="10">
        <f>IF(DAY(JunSun1)=1,JunSun1+24,JunSun1+31)</f>
        <v>44012</v>
      </c>
      <c r="F8" s="10">
        <f>IF(DAY(JunSun1)=1,JunSun1+25,JunSun1+32)</f>
        <v>44013</v>
      </c>
      <c r="G8" s="10">
        <f>IF(DAY(JunSun1)=1,JunSun1+26,JunSun1+33)</f>
        <v>44014</v>
      </c>
      <c r="H8" s="10">
        <f>IF(DAY(JunSun1)=1,JunSun1+27,JunSun1+34)</f>
        <v>44015</v>
      </c>
      <c r="I8" s="10">
        <f>IF(DAY(JunSun1)=1,JunSun1+28,JunSun1+35)</f>
        <v>44016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IF(DAY(JunSun1)=1,JunSun1+29,JunSun1+36)</f>
        <v>44017</v>
      </c>
      <c r="D9" s="10">
        <f>IF(DAY(JunSun1)=1,JunSun1+30,JunSun1+37)</f>
        <v>44018</v>
      </c>
      <c r="E9" s="10">
        <f>IF(DAY(JunSun1)=1,JunSun1+31,JunSun1+38)</f>
        <v>44019</v>
      </c>
      <c r="F9" s="10">
        <f>IF(DAY(JunSun1)=1,JunSun1+32,JunSun1+39)</f>
        <v>44020</v>
      </c>
      <c r="G9" s="10">
        <f>IF(DAY(JunSun1)=1,JunSun1+33,JunSun1+40)</f>
        <v>44021</v>
      </c>
      <c r="H9" s="10">
        <f>IF(DAY(JunSun1)=1,JunSun1+34,JunSun1+41)</f>
        <v>44022</v>
      </c>
      <c r="I9" s="10">
        <f>IF(DAY(JunSun1)=1,JunSun1+35,JunSun1+42)</f>
        <v>44023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30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IF(DAY(JulSun1)=1,JulSun1-6,JulSun1+1)</f>
        <v>44010</v>
      </c>
      <c r="D4" s="10">
        <f>IF(DAY(JulSun1)=1,JulSun1-5,JulSun1+2)</f>
        <v>44011</v>
      </c>
      <c r="E4" s="10">
        <f>IF(DAY(JulSun1)=1,JulSun1-4,JulSun1+3)</f>
        <v>44012</v>
      </c>
      <c r="F4" s="10">
        <f>IF(DAY(JulSun1)=1,JulSun1-3,JulSun1+4)</f>
        <v>44013</v>
      </c>
      <c r="G4" s="10">
        <f>IF(DAY(JulSun1)=1,JulSun1-2,JulSun1+5)</f>
        <v>44014</v>
      </c>
      <c r="H4" s="10">
        <f>IF(DAY(JulSun1)=1,JulSun1-1,JulSun1+6)</f>
        <v>44015</v>
      </c>
      <c r="I4" s="10">
        <f>IF(DAY(JulSun1)=1,JulSun1,JulSun1+7)</f>
        <v>44016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IF(DAY(JulSun1)=1,JulSun1+1,JulSun1+8)</f>
        <v>44017</v>
      </c>
      <c r="D5" s="10">
        <f>IF(DAY(JulSun1)=1,JulSun1+2,JulSun1+9)</f>
        <v>44018</v>
      </c>
      <c r="E5" s="10">
        <f>IF(DAY(JulSun1)=1,JulSun1+3,JulSun1+10)</f>
        <v>44019</v>
      </c>
      <c r="F5" s="10">
        <f>IF(DAY(JulSun1)=1,JulSun1+4,JulSun1+11)</f>
        <v>44020</v>
      </c>
      <c r="G5" s="10">
        <f>IF(DAY(JulSun1)=1,JulSun1+5,JulSun1+12)</f>
        <v>44021</v>
      </c>
      <c r="H5" s="10">
        <f>IF(DAY(JulSun1)=1,JulSun1+6,JulSun1+13)</f>
        <v>44022</v>
      </c>
      <c r="I5" s="10">
        <f>IF(DAY(JulSun1)=1,JulSun1+7,JulSun1+14)</f>
        <v>44023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IF(DAY(JulSun1)=1,JulSun1+8,JulSun1+15)</f>
        <v>44024</v>
      </c>
      <c r="D6" s="10">
        <f>IF(DAY(JulSun1)=1,JulSun1+9,JulSun1+16)</f>
        <v>44025</v>
      </c>
      <c r="E6" s="10">
        <f>IF(DAY(JulSun1)=1,JulSun1+10,JulSun1+17)</f>
        <v>44026</v>
      </c>
      <c r="F6" s="10">
        <f>IF(DAY(JulSun1)=1,JulSun1+11,JulSun1+18)</f>
        <v>44027</v>
      </c>
      <c r="G6" s="10">
        <f>IF(DAY(JulSun1)=1,JulSun1+12,JulSun1+19)</f>
        <v>44028</v>
      </c>
      <c r="H6" s="10">
        <f>IF(DAY(JulSun1)=1,JulSun1+13,JulSun1+20)</f>
        <v>44029</v>
      </c>
      <c r="I6" s="10">
        <f>IF(DAY(JulSun1)=1,JulSun1+14,JulSun1+21)</f>
        <v>44030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IF(DAY(JulSun1)=1,JulSun1+15,JulSun1+22)</f>
        <v>44031</v>
      </c>
      <c r="D7" s="10">
        <f>IF(DAY(JulSun1)=1,JulSun1+16,JulSun1+23)</f>
        <v>44032</v>
      </c>
      <c r="E7" s="10">
        <f>IF(DAY(JulSun1)=1,JulSun1+17,JulSun1+24)</f>
        <v>44033</v>
      </c>
      <c r="F7" s="10">
        <f>IF(DAY(JulSun1)=1,JulSun1+18,JulSun1+25)</f>
        <v>44034</v>
      </c>
      <c r="G7" s="10">
        <f>IF(DAY(JulSun1)=1,JulSun1+19,JulSun1+26)</f>
        <v>44035</v>
      </c>
      <c r="H7" s="10">
        <f>IF(DAY(JulSun1)=1,JulSun1+20,JulSun1+27)</f>
        <v>44036</v>
      </c>
      <c r="I7" s="10">
        <f>IF(DAY(JulSun1)=1,JulSun1+21,JulSun1+28)</f>
        <v>44037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IF(DAY(JulSun1)=1,JulSun1+22,JulSun1+29)</f>
        <v>44038</v>
      </c>
      <c r="D8" s="10">
        <f>IF(DAY(JulSun1)=1,JulSun1+23,JulSun1+30)</f>
        <v>44039</v>
      </c>
      <c r="E8" s="10">
        <f>IF(DAY(JulSun1)=1,JulSun1+24,JulSun1+31)</f>
        <v>44040</v>
      </c>
      <c r="F8" s="10">
        <f>IF(DAY(JulSun1)=1,JulSun1+25,JulSun1+32)</f>
        <v>44041</v>
      </c>
      <c r="G8" s="10">
        <f>IF(DAY(JulSun1)=1,JulSun1+26,JulSun1+33)</f>
        <v>44042</v>
      </c>
      <c r="H8" s="10">
        <f>IF(DAY(JulSun1)=1,JulSun1+27,JulSun1+34)</f>
        <v>44043</v>
      </c>
      <c r="I8" s="10">
        <f>IF(DAY(JulSun1)=1,JulSun1+28,JulSun1+35)</f>
        <v>44044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IF(DAY(JulSun1)=1,JulSun1+29,JulSun1+36)</f>
        <v>44045</v>
      </c>
      <c r="D9" s="10">
        <f>IF(DAY(JulSun1)=1,JulSun1+30,JulSun1+37)</f>
        <v>44046</v>
      </c>
      <c r="E9" s="10">
        <f>IF(DAY(JulSun1)=1,JulSun1+31,JulSun1+38)</f>
        <v>44047</v>
      </c>
      <c r="F9" s="10">
        <f>IF(DAY(JulSun1)=1,JulSun1+32,JulSun1+39)</f>
        <v>44048</v>
      </c>
      <c r="G9" s="10">
        <f>IF(DAY(JulSun1)=1,JulSun1+33,JulSun1+40)</f>
        <v>44049</v>
      </c>
      <c r="H9" s="10">
        <f>IF(DAY(JulSun1)=1,JulSun1+34,JulSun1+41)</f>
        <v>44050</v>
      </c>
      <c r="I9" s="10">
        <f>IF(DAY(JulSun1)=1,JulSun1+35,JulSun1+42)</f>
        <v>44051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31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IF(DAY(AugSun1)=1,AugSun1-6,AugSun1+1)</f>
        <v>44038</v>
      </c>
      <c r="D4" s="10">
        <f>IF(DAY(AugSun1)=1,AugSun1-5,AugSun1+2)</f>
        <v>44039</v>
      </c>
      <c r="E4" s="10">
        <f>IF(DAY(AugSun1)=1,AugSun1-4,AugSun1+3)</f>
        <v>44040</v>
      </c>
      <c r="F4" s="10">
        <f>IF(DAY(AugSun1)=1,AugSun1-3,AugSun1+4)</f>
        <v>44041</v>
      </c>
      <c r="G4" s="10">
        <f>IF(DAY(AugSun1)=1,AugSun1-2,AugSun1+5)</f>
        <v>44042</v>
      </c>
      <c r="H4" s="10">
        <f>IF(DAY(AugSun1)=1,AugSun1-1,AugSun1+6)</f>
        <v>44043</v>
      </c>
      <c r="I4" s="10">
        <f>IF(DAY(AugSun1)=1,AugSun1,AugSun1+7)</f>
        <v>44044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IF(DAY(AugSun1)=1,AugSun1+1,AugSun1+8)</f>
        <v>44045</v>
      </c>
      <c r="D5" s="10">
        <f>IF(DAY(AugSun1)=1,AugSun1+2,AugSun1+9)</f>
        <v>44046</v>
      </c>
      <c r="E5" s="10">
        <f>IF(DAY(AugSun1)=1,AugSun1+3,AugSun1+10)</f>
        <v>44047</v>
      </c>
      <c r="F5" s="10">
        <f>IF(DAY(AugSun1)=1,AugSun1+4,AugSun1+11)</f>
        <v>44048</v>
      </c>
      <c r="G5" s="10">
        <f>IF(DAY(AugSun1)=1,AugSun1+5,AugSun1+12)</f>
        <v>44049</v>
      </c>
      <c r="H5" s="10">
        <f>IF(DAY(AugSun1)=1,AugSun1+6,AugSun1+13)</f>
        <v>44050</v>
      </c>
      <c r="I5" s="10">
        <f>IF(DAY(AugSun1)=1,AugSun1+7,AugSun1+14)</f>
        <v>44051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IF(DAY(AugSun1)=1,AugSun1+8,AugSun1+15)</f>
        <v>44052</v>
      </c>
      <c r="D6" s="10">
        <f>IF(DAY(AugSun1)=1,AugSun1+9,AugSun1+16)</f>
        <v>44053</v>
      </c>
      <c r="E6" s="10">
        <f>IF(DAY(AugSun1)=1,AugSun1+10,AugSun1+17)</f>
        <v>44054</v>
      </c>
      <c r="F6" s="10">
        <f>IF(DAY(AugSun1)=1,AugSun1+11,AugSun1+18)</f>
        <v>44055</v>
      </c>
      <c r="G6" s="10">
        <f>IF(DAY(AugSun1)=1,AugSun1+12,AugSun1+19)</f>
        <v>44056</v>
      </c>
      <c r="H6" s="10">
        <f>IF(DAY(AugSun1)=1,AugSun1+13,AugSun1+20)</f>
        <v>44057</v>
      </c>
      <c r="I6" s="10">
        <f>IF(DAY(AugSun1)=1,AugSun1+14,AugSun1+21)</f>
        <v>44058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IF(DAY(AugSun1)=1,AugSun1+15,AugSun1+22)</f>
        <v>44059</v>
      </c>
      <c r="D7" s="10">
        <f>IF(DAY(AugSun1)=1,AugSun1+16,AugSun1+23)</f>
        <v>44060</v>
      </c>
      <c r="E7" s="10">
        <f>IF(DAY(AugSun1)=1,AugSun1+17,AugSun1+24)</f>
        <v>44061</v>
      </c>
      <c r="F7" s="10">
        <f>IF(DAY(AugSun1)=1,AugSun1+18,AugSun1+25)</f>
        <v>44062</v>
      </c>
      <c r="G7" s="10">
        <f>IF(DAY(AugSun1)=1,AugSun1+19,AugSun1+26)</f>
        <v>44063</v>
      </c>
      <c r="H7" s="10">
        <f>IF(DAY(AugSun1)=1,AugSun1+20,AugSun1+27)</f>
        <v>44064</v>
      </c>
      <c r="I7" s="10">
        <f>IF(DAY(AugSun1)=1,AugSun1+21,AugSun1+28)</f>
        <v>44065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IF(DAY(AugSun1)=1,AugSun1+22,AugSun1+29)</f>
        <v>44066</v>
      </c>
      <c r="D8" s="10">
        <f>IF(DAY(AugSun1)=1,AugSun1+23,AugSun1+30)</f>
        <v>44067</v>
      </c>
      <c r="E8" s="10">
        <f>IF(DAY(AugSun1)=1,AugSun1+24,AugSun1+31)</f>
        <v>44068</v>
      </c>
      <c r="F8" s="10">
        <f>IF(DAY(AugSun1)=1,AugSun1+25,AugSun1+32)</f>
        <v>44069</v>
      </c>
      <c r="G8" s="10">
        <f>IF(DAY(AugSun1)=1,AugSun1+26,AugSun1+33)</f>
        <v>44070</v>
      </c>
      <c r="H8" s="10">
        <f>IF(DAY(AugSun1)=1,AugSun1+27,AugSun1+34)</f>
        <v>44071</v>
      </c>
      <c r="I8" s="10">
        <f>IF(DAY(AugSun1)=1,AugSun1+28,AugSun1+35)</f>
        <v>44072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IF(DAY(AugSun1)=1,AugSun1+29,AugSun1+36)</f>
        <v>44073</v>
      </c>
      <c r="D9" s="10">
        <f>IF(DAY(AugSun1)=1,AugSun1+30,AugSun1+37)</f>
        <v>44074</v>
      </c>
      <c r="E9" s="10">
        <f>IF(DAY(AugSun1)=1,AugSun1+31,AugSun1+38)</f>
        <v>44075</v>
      </c>
      <c r="F9" s="10">
        <f>IF(DAY(AugSun1)=1,AugSun1+32,AugSun1+39)</f>
        <v>44076</v>
      </c>
      <c r="G9" s="10">
        <f>IF(DAY(AugSun1)=1,AugSun1+33,AugSun1+40)</f>
        <v>44077</v>
      </c>
      <c r="H9" s="10">
        <f>IF(DAY(AugSun1)=1,AugSun1+34,AugSun1+41)</f>
        <v>44078</v>
      </c>
      <c r="I9" s="10">
        <f>IF(DAY(AugSun1)=1,AugSun1+35,AugSun1+42)</f>
        <v>44079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</v>
      </c>
      <c r="L2" s="71">
        <v>2013</v>
      </c>
      <c r="M2" s="71"/>
      <c r="N2" s="79">
        <f>CalendarYear</f>
        <v>2020</v>
      </c>
    </row>
    <row r="3" spans="1:14" ht="21" customHeight="1" x14ac:dyDescent="0.2">
      <c r="A3" s="4"/>
      <c r="B3" s="31" t="s">
        <v>32</v>
      </c>
      <c r="C3" s="2" t="s">
        <v>7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2" t="s">
        <v>7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IF(DAY(SepSun1)=1,SepSun1-6,SepSun1+1)</f>
        <v>44073</v>
      </c>
      <c r="D4" s="10">
        <f>IF(DAY(SepSun1)=1,SepSun1-5,SepSun1+2)</f>
        <v>44074</v>
      </c>
      <c r="E4" s="10">
        <f>IF(DAY(SepSun1)=1,SepSun1-4,SepSun1+3)</f>
        <v>44075</v>
      </c>
      <c r="F4" s="10">
        <f>IF(DAY(SepSun1)=1,SepSun1-3,SepSun1+4)</f>
        <v>44076</v>
      </c>
      <c r="G4" s="10">
        <f>IF(DAY(SepSun1)=1,SepSun1-2,SepSun1+5)</f>
        <v>44077</v>
      </c>
      <c r="H4" s="10">
        <f>IF(DAY(SepSun1)=1,SepSun1-1,SepSun1+6)</f>
        <v>44078</v>
      </c>
      <c r="I4" s="10">
        <f>IF(DAY(SepSun1)=1,SepSun1,SepSun1+7)</f>
        <v>44079</v>
      </c>
      <c r="J4" s="5"/>
      <c r="K4" s="74" t="s">
        <v>8</v>
      </c>
      <c r="L4" s="16"/>
      <c r="M4" s="75"/>
      <c r="N4" s="76"/>
    </row>
    <row r="5" spans="1:14" ht="18" customHeight="1" x14ac:dyDescent="0.2">
      <c r="A5" s="4"/>
      <c r="B5" s="28"/>
      <c r="C5" s="10">
        <f>IF(DAY(SepSun1)=1,SepSun1+1,SepSun1+8)</f>
        <v>44080</v>
      </c>
      <c r="D5" s="10">
        <f>IF(DAY(SepSun1)=1,SepSun1+2,SepSun1+9)</f>
        <v>44081</v>
      </c>
      <c r="E5" s="10">
        <f>IF(DAY(SepSun1)=1,SepSun1+3,SepSun1+10)</f>
        <v>44082</v>
      </c>
      <c r="F5" s="10">
        <f>IF(DAY(SepSun1)=1,SepSun1+4,SepSun1+11)</f>
        <v>44083</v>
      </c>
      <c r="G5" s="10">
        <f>IF(DAY(SepSun1)=1,SepSun1+5,SepSun1+12)</f>
        <v>44084</v>
      </c>
      <c r="H5" s="10">
        <f>IF(DAY(SepSun1)=1,SepSun1+6,SepSun1+13)</f>
        <v>44085</v>
      </c>
      <c r="I5" s="10">
        <f>IF(DAY(SepSun1)=1,SepSun1+7,SepSun1+14)</f>
        <v>44086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IF(DAY(SepSun1)=1,SepSun1+8,SepSun1+15)</f>
        <v>44087</v>
      </c>
      <c r="D6" s="10">
        <f>IF(DAY(SepSun1)=1,SepSun1+9,SepSun1+16)</f>
        <v>44088</v>
      </c>
      <c r="E6" s="10">
        <f>IF(DAY(SepSun1)=1,SepSun1+10,SepSun1+17)</f>
        <v>44089</v>
      </c>
      <c r="F6" s="10">
        <f>IF(DAY(SepSun1)=1,SepSun1+11,SepSun1+18)</f>
        <v>44090</v>
      </c>
      <c r="G6" s="10">
        <f>IF(DAY(SepSun1)=1,SepSun1+12,SepSun1+19)</f>
        <v>44091</v>
      </c>
      <c r="H6" s="10">
        <f>IF(DAY(SepSun1)=1,SepSun1+13,SepSun1+20)</f>
        <v>44092</v>
      </c>
      <c r="I6" s="10">
        <f>IF(DAY(SepSun1)=1,SepSun1+14,SepSun1+21)</f>
        <v>44093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IF(DAY(SepSun1)=1,SepSun1+15,SepSun1+22)</f>
        <v>44094</v>
      </c>
      <c r="D7" s="10">
        <f>IF(DAY(SepSun1)=1,SepSun1+16,SepSun1+23)</f>
        <v>44095</v>
      </c>
      <c r="E7" s="10">
        <f>IF(DAY(SepSun1)=1,SepSun1+17,SepSun1+24)</f>
        <v>44096</v>
      </c>
      <c r="F7" s="10">
        <f>IF(DAY(SepSun1)=1,SepSun1+18,SepSun1+25)</f>
        <v>44097</v>
      </c>
      <c r="G7" s="10">
        <f>IF(DAY(SepSun1)=1,SepSun1+19,SepSun1+26)</f>
        <v>44098</v>
      </c>
      <c r="H7" s="10">
        <f>IF(DAY(SepSun1)=1,SepSun1+20,SepSun1+27)</f>
        <v>44099</v>
      </c>
      <c r="I7" s="10">
        <f>IF(DAY(SepSun1)=1,SepSun1+21,SepSun1+28)</f>
        <v>44100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IF(DAY(SepSun1)=1,SepSun1+22,SepSun1+29)</f>
        <v>44101</v>
      </c>
      <c r="D8" s="10">
        <f>IF(DAY(SepSun1)=1,SepSun1+23,SepSun1+30)</f>
        <v>44102</v>
      </c>
      <c r="E8" s="10">
        <f>IF(DAY(SepSun1)=1,SepSun1+24,SepSun1+31)</f>
        <v>44103</v>
      </c>
      <c r="F8" s="10">
        <f>IF(DAY(SepSun1)=1,SepSun1+25,SepSun1+32)</f>
        <v>44104</v>
      </c>
      <c r="G8" s="10">
        <f>IF(DAY(SepSun1)=1,SepSun1+26,SepSun1+33)</f>
        <v>44105</v>
      </c>
      <c r="H8" s="10">
        <f>IF(DAY(SepSun1)=1,SepSun1+27,SepSun1+34)</f>
        <v>44106</v>
      </c>
      <c r="I8" s="10">
        <f>IF(DAY(SepSun1)=1,SepSun1+28,SepSun1+35)</f>
        <v>44107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IF(DAY(SepSun1)=1,SepSun1+29,SepSun1+36)</f>
        <v>44108</v>
      </c>
      <c r="D9" s="10">
        <f>IF(DAY(SepSun1)=1,SepSun1+30,SepSun1+37)</f>
        <v>44109</v>
      </c>
      <c r="E9" s="10">
        <f>IF(DAY(SepSun1)=1,SepSun1+31,SepSun1+38)</f>
        <v>44110</v>
      </c>
      <c r="F9" s="10">
        <f>IF(DAY(SepSun1)=1,SepSun1+32,SepSun1+39)</f>
        <v>44111</v>
      </c>
      <c r="G9" s="10">
        <f>IF(DAY(SepSun1)=1,SepSun1+33,SepSun1+40)</f>
        <v>44112</v>
      </c>
      <c r="H9" s="10">
        <f>IF(DAY(SepSun1)=1,SepSun1+34,SepSun1+41)</f>
        <v>44113</v>
      </c>
      <c r="I9" s="10">
        <f>IF(DAY(SepSun1)=1,SepSun1+35,SepSun1+42)</f>
        <v>44114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36</v>
      </c>
      <c r="L10" s="16"/>
      <c r="M10" s="42"/>
      <c r="N10" s="43"/>
    </row>
    <row r="11" spans="1:14" ht="18" customHeight="1" x14ac:dyDescent="0.2">
      <c r="A11" s="4"/>
      <c r="B11" s="33" t="s">
        <v>11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8</v>
      </c>
      <c r="C13" s="67" t="s">
        <v>10</v>
      </c>
      <c r="D13" s="69"/>
      <c r="E13" s="67" t="s">
        <v>12</v>
      </c>
      <c r="F13" s="69"/>
      <c r="G13" s="67" t="s">
        <v>13</v>
      </c>
      <c r="H13" s="69"/>
      <c r="I13" s="67" t="s">
        <v>14</v>
      </c>
      <c r="J13" s="68"/>
      <c r="K13" s="11"/>
      <c r="L13" s="17"/>
      <c r="M13" s="36"/>
      <c r="N13" s="37"/>
    </row>
    <row r="14" spans="1:14" ht="18" customHeight="1" x14ac:dyDescent="0.2">
      <c r="B14" s="8" t="s">
        <v>15</v>
      </c>
      <c r="C14" s="44"/>
      <c r="D14" s="45"/>
      <c r="E14" s="44" t="s">
        <v>15</v>
      </c>
      <c r="F14" s="45"/>
      <c r="G14" s="44"/>
      <c r="H14" s="45"/>
      <c r="I14" s="44" t="s">
        <v>15</v>
      </c>
      <c r="J14" s="59"/>
      <c r="K14" s="11"/>
      <c r="L14" s="17"/>
      <c r="M14" s="36"/>
      <c r="N14" s="37"/>
    </row>
    <row r="15" spans="1:14" ht="18" customHeight="1" x14ac:dyDescent="0.2">
      <c r="B15" s="6" t="s">
        <v>16</v>
      </c>
      <c r="C15" s="46"/>
      <c r="D15" s="47"/>
      <c r="E15" s="46" t="s">
        <v>16</v>
      </c>
      <c r="F15" s="47"/>
      <c r="G15" s="46"/>
      <c r="H15" s="47"/>
      <c r="I15" s="57" t="s">
        <v>16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17</v>
      </c>
      <c r="D16" s="45"/>
      <c r="E16" s="44"/>
      <c r="F16" s="45"/>
      <c r="G16" s="44" t="s">
        <v>17</v>
      </c>
      <c r="H16" s="45"/>
      <c r="I16" s="53"/>
      <c r="J16" s="54"/>
      <c r="K16" s="65" t="s">
        <v>12</v>
      </c>
      <c r="L16" s="16"/>
      <c r="M16" s="42"/>
      <c r="N16" s="43"/>
    </row>
    <row r="17" spans="2:14" ht="18" customHeight="1" x14ac:dyDescent="0.2">
      <c r="B17" s="6"/>
      <c r="C17" s="46" t="s">
        <v>18</v>
      </c>
      <c r="D17" s="47"/>
      <c r="E17" s="46"/>
      <c r="F17" s="47"/>
      <c r="G17" s="46" t="s">
        <v>18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19</v>
      </c>
      <c r="C18" s="62"/>
      <c r="D18" s="63"/>
      <c r="E18" s="62" t="s">
        <v>19</v>
      </c>
      <c r="F18" s="63"/>
      <c r="G18" s="62"/>
      <c r="H18" s="63"/>
      <c r="I18" s="62" t="s">
        <v>19</v>
      </c>
      <c r="J18" s="64"/>
      <c r="K18" s="66"/>
      <c r="L18" s="17"/>
      <c r="M18" s="36"/>
      <c r="N18" s="37"/>
    </row>
    <row r="19" spans="2:14" ht="18" customHeight="1" x14ac:dyDescent="0.2">
      <c r="B19" s="6" t="s">
        <v>20</v>
      </c>
      <c r="C19" s="46"/>
      <c r="D19" s="47"/>
      <c r="E19" s="46" t="s">
        <v>20</v>
      </c>
      <c r="F19" s="47"/>
      <c r="G19" s="46"/>
      <c r="H19" s="47"/>
      <c r="I19" s="57" t="s">
        <v>20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37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21</v>
      </c>
      <c r="C26" s="44"/>
      <c r="D26" s="45"/>
      <c r="E26" s="44" t="s">
        <v>21</v>
      </c>
      <c r="F26" s="45"/>
      <c r="G26" s="44"/>
      <c r="H26" s="45"/>
      <c r="I26" s="44" t="s">
        <v>21</v>
      </c>
      <c r="J26" s="59"/>
      <c r="K26" s="11"/>
      <c r="L26" s="17"/>
      <c r="M26" s="36"/>
      <c r="N26" s="37"/>
    </row>
    <row r="27" spans="2:14" ht="18" customHeight="1" x14ac:dyDescent="0.2">
      <c r="B27" s="6" t="s">
        <v>22</v>
      </c>
      <c r="C27" s="46"/>
      <c r="D27" s="47"/>
      <c r="E27" s="46" t="s">
        <v>22</v>
      </c>
      <c r="F27" s="47"/>
      <c r="G27" s="46"/>
      <c r="H27" s="47"/>
      <c r="I27" s="57" t="s">
        <v>22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14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23</v>
      </c>
      <c r="D30" s="45"/>
      <c r="E30" s="44"/>
      <c r="F30" s="45"/>
      <c r="G30" s="44" t="s">
        <v>23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24</v>
      </c>
      <c r="D31" s="47"/>
      <c r="E31" s="46"/>
      <c r="F31" s="47"/>
      <c r="G31" s="46" t="s">
        <v>24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Jubilant</dc:creator>
  <cp:lastModifiedBy>User</cp:lastModifiedBy>
  <dcterms:created xsi:type="dcterms:W3CDTF">2013-11-22T23:21:45Z</dcterms:created>
  <dcterms:modified xsi:type="dcterms:W3CDTF">2020-01-17T23:20:24Z</dcterms:modified>
</cp:coreProperties>
</file>