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nub\Downloads\"/>
    </mc:Choice>
  </mc:AlternateContent>
  <bookViews>
    <workbookView xWindow="0" yWindow="0" windowWidth="20490" windowHeight="7905" tabRatio="741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7">Aug!$L$4:$L$33</definedName>
    <definedName name="AssignmentDays" localSheetId="11">Dec!$L$4:$L$33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7">Aug!$L$4:$M$8</definedName>
    <definedName name="ImportantDatesTable" localSheetId="11">Dec!$L$4:$M$8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<sst xmlns="http://schemas.openxmlformats.org/spreadsheetml/2006/main" count="555" uniqueCount="39">
  <si>
    <t>JAN</t>
  </si>
  <si>
    <t>ASSIGNMENTS</t>
  </si>
  <si>
    <t>&lt; Enter the calendar year in N2.</t>
  </si>
  <si>
    <t>M</t>
  </si>
  <si>
    <t>T</t>
  </si>
  <si>
    <t>W</t>
  </si>
  <si>
    <t>F</t>
  </si>
  <si>
    <t>S</t>
  </si>
  <si>
    <t>MON</t>
  </si>
  <si>
    <t>French: First paper draft due</t>
  </si>
  <si>
    <t>TUES</t>
  </si>
  <si>
    <t>WEEKLY SCHEDULE</t>
  </si>
  <si>
    <t>WED</t>
  </si>
  <si>
    <t>THURS</t>
  </si>
  <si>
    <t>FRI</t>
  </si>
  <si>
    <t>8:00</t>
  </si>
  <si>
    <t>French</t>
  </si>
  <si>
    <t>9:00</t>
  </si>
  <si>
    <t>Art History</t>
  </si>
  <si>
    <t>10:00</t>
  </si>
  <si>
    <t>Math</t>
  </si>
  <si>
    <t>2:00</t>
  </si>
  <si>
    <t>English</t>
  </si>
  <si>
    <t>4:00</t>
  </si>
  <si>
    <t>Programming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</si>
  <si>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</si>
  <si>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</si>
  <si>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</si>
  <si>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</si>
  <si>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</si>
  <si>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</si>
  <si>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</si>
  <si>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</si>
  <si>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</si>
  <si>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</si>
  <si>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</si>
  <si>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</si>
  <si>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</si>
  <si>
    <t>Art History: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</si>
</sst>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>
      <selection activeCell="M4" sqref="M4:N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49">
        <v>2018</v>
      </c>
      <c r="P2" s="69" t="s">
        <v>2</v>
      </c>
    </row>
    <row r="3" spans="1:16" ht="21" customHeight="1" x14ac:dyDescent="0.2">
      <c r="A3" s="4"/>
      <c r="B3" s="68" t="s">
        <v>0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50"/>
      <c r="P3" s="69"/>
    </row>
    <row r="4" spans="1:16" ht="18" customHeight="1" x14ac:dyDescent="0.2">
      <c r="A4" s="4"/>
      <c r="B4" s="68"/>
      <c r="C4" s="10">
        <f>IF(DAY(JanSun1)=1,JanSun1-6,JanSun1+1)</f>
        <v>43100</v>
      </c>
      <c r="D4" s="10">
        <f>IF(DAY(JanSun1)=1,JanSun1-5,JanSun1+2)</f>
        <v>43101</v>
      </c>
      <c r="E4" s="10">
        <f>IF(DAY(JanSun1)=1,JanSun1-4,JanSun1+3)</f>
        <v>43102</v>
      </c>
      <c r="F4" s="10">
        <f>IF(DAY(JanSun1)=1,JanSun1-3,JanSun1+4)</f>
        <v>43103</v>
      </c>
      <c r="G4" s="10">
        <f>IF(DAY(JanSun1)=1,JanSun1-2,JanSun1+5)</f>
        <v>43104</v>
      </c>
      <c r="H4" s="10">
        <f>IF(DAY(JanSun1)=1,JanSun1-1,JanSun1+6)</f>
        <v>43105</v>
      </c>
      <c r="I4" s="10">
        <f>IF(DAY(JanSun1)=1,JanSun1,JanSun1+7)</f>
        <v>43106</v>
      </c>
      <c r="J4" s="5"/>
      <c r="K4" s="46" t="s">
        <v>8</v>
      </c>
      <c r="L4" s="16">
        <v>4</v>
      </c>
      <c r="M4" s="47" t="s">
        <v>9</v>
      </c>
      <c r="N4" s="48"/>
      <c r="P4" s="25"/>
    </row>
    <row r="5" spans="1:16" ht="18" customHeight="1" x14ac:dyDescent="0.2">
      <c r="A5" s="4"/>
      <c r="B5" s="26"/>
      <c r="C5" s="10">
        <f>IF(DAY(JanSun1)=1,JanSun1+1,JanSun1+8)</f>
        <v>43107</v>
      </c>
      <c r="D5" s="10">
        <f>IF(DAY(JanSun1)=1,JanSun1+2,JanSun1+9)</f>
        <v>43108</v>
      </c>
      <c r="E5" s="10">
        <f>IF(DAY(JanSun1)=1,JanSun1+3,JanSun1+10)</f>
        <v>43109</v>
      </c>
      <c r="F5" s="10">
        <f>IF(DAY(JanSun1)=1,JanSun1+4,JanSun1+11)</f>
        <v>43110</v>
      </c>
      <c r="G5" s="10">
        <f>IF(DAY(JanSun1)=1,JanSun1+5,JanSun1+12)</f>
        <v>43111</v>
      </c>
      <c r="H5" s="10">
        <f>IF(DAY(JanSun1)=1,JanSun1+6,JanSun1+13)</f>
        <v>43112</v>
      </c>
      <c r="I5" s="10">
        <f>IF(DAY(JanSun1)=1,JanSun1+7,JanSun1+14)</f>
        <v>43113</v>
      </c>
      <c r="J5" s="5"/>
      <c r="K5" s="32"/>
      <c r="L5" s="17"/>
      <c r="M5" s="33"/>
      <c r="N5" s="34"/>
      <c r="P5" s="25"/>
    </row>
    <row r="6" spans="1:16" ht="18" customHeight="1" x14ac:dyDescent="0.2">
      <c r="A6" s="4"/>
      <c r="B6" s="26"/>
      <c r="C6" s="10">
        <f>IF(DAY(JanSun1)=1,JanSun1+8,JanSun1+15)</f>
        <v>43114</v>
      </c>
      <c r="D6" s="10">
        <f>IF(DAY(JanSun1)=1,JanSun1+9,JanSun1+16)</f>
        <v>43115</v>
      </c>
      <c r="E6" s="10">
        <f>IF(DAY(JanSun1)=1,JanSun1+10,JanSun1+17)</f>
        <v>43116</v>
      </c>
      <c r="F6" s="10">
        <f>IF(DAY(JanSun1)=1,JanSun1+11,JanSun1+18)</f>
        <v>43117</v>
      </c>
      <c r="G6" s="10">
        <f>IF(DAY(JanSun1)=1,JanSun1+12,JanSun1+19)</f>
        <v>43118</v>
      </c>
      <c r="H6" s="10">
        <f>IF(DAY(JanSun1)=1,JanSun1+13,JanSun1+20)</f>
        <v>43119</v>
      </c>
      <c r="I6" s="10">
        <f>IF(DAY(JanSun1)=1,JanSun1+14,JanSun1+21)</f>
        <v>43120</v>
      </c>
      <c r="J6" s="5"/>
      <c r="K6" s="32"/>
      <c r="L6" s="17"/>
      <c r="M6" s="33"/>
      <c r="N6" s="34"/>
    </row>
    <row r="7" spans="1:16" ht="18" customHeight="1" x14ac:dyDescent="0.2">
      <c r="A7" s="4"/>
      <c r="B7" s="26"/>
      <c r="C7" s="10">
        <f>IF(DAY(JanSun1)=1,JanSun1+15,JanSun1+22)</f>
        <v>43121</v>
      </c>
      <c r="D7" s="10">
        <f>IF(DAY(JanSun1)=1,JanSun1+16,JanSun1+23)</f>
        <v>43122</v>
      </c>
      <c r="E7" s="10">
        <f>IF(DAY(JanSun1)=1,JanSun1+17,JanSun1+24)</f>
        <v>43123</v>
      </c>
      <c r="F7" s="10">
        <f>IF(DAY(JanSun1)=1,JanSun1+18,JanSun1+25)</f>
        <v>43124</v>
      </c>
      <c r="G7" s="10">
        <f>IF(DAY(JanSun1)=1,JanSun1+19,JanSun1+26)</f>
        <v>43125</v>
      </c>
      <c r="H7" s="10">
        <f>IF(DAY(JanSun1)=1,JanSun1+20,JanSun1+27)</f>
        <v>43126</v>
      </c>
      <c r="I7" s="10">
        <f>IF(DAY(JanSun1)=1,JanSun1+21,JanSun1+28)</f>
        <v>43127</v>
      </c>
      <c r="J7" s="5"/>
      <c r="K7" s="11"/>
      <c r="L7" s="17"/>
      <c r="M7" s="33"/>
      <c r="N7" s="34"/>
    </row>
    <row r="8" spans="1:16" ht="18.75" customHeight="1" x14ac:dyDescent="0.2">
      <c r="A8" s="4"/>
      <c r="B8" s="26"/>
      <c r="C8" s="10">
        <f>IF(DAY(JanSun1)=1,JanSun1+22,JanSun1+29)</f>
        <v>43128</v>
      </c>
      <c r="D8" s="10">
        <f>IF(DAY(JanSun1)=1,JanSun1+23,JanSun1+30)</f>
        <v>43129</v>
      </c>
      <c r="E8" s="10">
        <f>IF(DAY(JanSun1)=1,JanSun1+24,JanSun1+31)</f>
        <v>43130</v>
      </c>
      <c r="F8" s="10">
        <f>IF(DAY(JanSun1)=1,JanSun1+25,JanSun1+32)</f>
        <v>43131</v>
      </c>
      <c r="G8" s="10">
        <f>IF(DAY(JanSun1)=1,JanSun1+26,JanSun1+33)</f>
        <v>43132</v>
      </c>
      <c r="H8" s="10">
        <f>IF(DAY(JanSun1)=1,JanSun1+27,JanSun1+34)</f>
        <v>43133</v>
      </c>
      <c r="I8" s="10">
        <f>IF(DAY(JanSun1)=1,JanSun1+28,JanSun1+35)</f>
        <v>43134</v>
      </c>
      <c r="J8" s="5"/>
      <c r="K8" s="11"/>
      <c r="L8" s="17"/>
      <c r="M8" s="33"/>
      <c r="N8" s="34"/>
    </row>
    <row r="9" spans="1:16" ht="18" customHeight="1" x14ac:dyDescent="0.2">
      <c r="A9" s="4"/>
      <c r="B9" s="26"/>
      <c r="C9" s="10">
        <f>IF(DAY(JanSun1)=1,JanSun1+29,JanSun1+36)</f>
        <v>43135</v>
      </c>
      <c r="D9" s="10">
        <f>IF(DAY(JanSun1)=1,JanSun1+30,JanSun1+37)</f>
        <v>43136</v>
      </c>
      <c r="E9" s="10">
        <f>IF(DAY(JanSun1)=1,JanSun1+31,JanSun1+38)</f>
        <v>43137</v>
      </c>
      <c r="F9" s="10">
        <f>IF(DAY(JanSun1)=1,JanSun1+32,JanSun1+39)</f>
        <v>43138</v>
      </c>
      <c r="G9" s="10">
        <f>IF(DAY(JanSun1)=1,JanSun1+33,JanSun1+40)</f>
        <v>43139</v>
      </c>
      <c r="H9" s="10">
        <f>IF(DAY(JanSun1)=1,JanSun1+34,JanSun1+41)</f>
        <v>43140</v>
      </c>
      <c r="I9" s="10">
        <f>IF(DAY(JanSun1)=1,JanSun1+35,JanSun1+42)</f>
        <v>43141</v>
      </c>
      <c r="J9" s="5"/>
      <c r="K9" s="12"/>
      <c r="L9" s="18"/>
      <c r="M9" s="35"/>
      <c r="N9" s="36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>
        <v>19</v>
      </c>
      <c r="M10" s="37" t="s">
        <v>38</v>
      </c>
      <c r="N10" s="38"/>
    </row>
    <row r="11" spans="1:16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6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6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6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6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6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33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IF(DAY(OctSun1)=1,OctSun1-6,OctSun1+1)</f>
        <v>43373</v>
      </c>
      <c r="D4" s="10">
        <f>IF(DAY(OctSun1)=1,OctSun1-5,OctSun1+2)</f>
        <v>43374</v>
      </c>
      <c r="E4" s="10">
        <f>IF(DAY(OctSun1)=1,OctSun1-4,OctSun1+3)</f>
        <v>43375</v>
      </c>
      <c r="F4" s="10">
        <f>IF(DAY(OctSun1)=1,OctSun1-3,OctSun1+4)</f>
        <v>43376</v>
      </c>
      <c r="G4" s="10">
        <f>IF(DAY(OctSun1)=1,OctSun1-2,OctSun1+5)</f>
        <v>43377</v>
      </c>
      <c r="H4" s="10">
        <f>IF(DAY(OctSun1)=1,OctSun1-1,OctSun1+6)</f>
        <v>43378</v>
      </c>
      <c r="I4" s="10">
        <f>IF(DAY(OctSun1)=1,OctSun1,OctSun1+7)</f>
        <v>43379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IF(DAY(OctSun1)=1,OctSun1+1,OctSun1+8)</f>
        <v>43380</v>
      </c>
      <c r="D5" s="10">
        <f>IF(DAY(OctSun1)=1,OctSun1+2,OctSun1+9)</f>
        <v>43381</v>
      </c>
      <c r="E5" s="10">
        <f>IF(DAY(OctSun1)=1,OctSun1+3,OctSun1+10)</f>
        <v>43382</v>
      </c>
      <c r="F5" s="10">
        <f>IF(DAY(OctSun1)=1,OctSun1+4,OctSun1+11)</f>
        <v>43383</v>
      </c>
      <c r="G5" s="10">
        <f>IF(DAY(OctSun1)=1,OctSun1+5,OctSun1+12)</f>
        <v>43384</v>
      </c>
      <c r="H5" s="10">
        <f>IF(DAY(OctSun1)=1,OctSun1+6,OctSun1+13)</f>
        <v>43385</v>
      </c>
      <c r="I5" s="10">
        <f>IF(DAY(OctSun1)=1,OctSun1+7,OctSun1+14)</f>
        <v>43386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IF(DAY(OctSun1)=1,OctSun1+8,OctSun1+15)</f>
        <v>43387</v>
      </c>
      <c r="D6" s="10">
        <f>IF(DAY(OctSun1)=1,OctSun1+9,OctSun1+16)</f>
        <v>43388</v>
      </c>
      <c r="E6" s="10">
        <f>IF(DAY(OctSun1)=1,OctSun1+10,OctSun1+17)</f>
        <v>43389</v>
      </c>
      <c r="F6" s="10">
        <f>IF(DAY(OctSun1)=1,OctSun1+11,OctSun1+18)</f>
        <v>43390</v>
      </c>
      <c r="G6" s="10">
        <f>IF(DAY(OctSun1)=1,OctSun1+12,OctSun1+19)</f>
        <v>43391</v>
      </c>
      <c r="H6" s="10">
        <f>IF(DAY(OctSun1)=1,OctSun1+13,OctSun1+20)</f>
        <v>43392</v>
      </c>
      <c r="I6" s="10">
        <f>IF(DAY(OctSun1)=1,OctSun1+14,OctSun1+21)</f>
        <v>43393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IF(DAY(OctSun1)=1,OctSun1+15,OctSun1+22)</f>
        <v>43394</v>
      </c>
      <c r="D7" s="10">
        <f>IF(DAY(OctSun1)=1,OctSun1+16,OctSun1+23)</f>
        <v>43395</v>
      </c>
      <c r="E7" s="10">
        <f>IF(DAY(OctSun1)=1,OctSun1+17,OctSun1+24)</f>
        <v>43396</v>
      </c>
      <c r="F7" s="10">
        <f>IF(DAY(OctSun1)=1,OctSun1+18,OctSun1+25)</f>
        <v>43397</v>
      </c>
      <c r="G7" s="10">
        <f>IF(DAY(OctSun1)=1,OctSun1+19,OctSun1+26)</f>
        <v>43398</v>
      </c>
      <c r="H7" s="10">
        <f>IF(DAY(OctSun1)=1,OctSun1+20,OctSun1+27)</f>
        <v>43399</v>
      </c>
      <c r="I7" s="10">
        <f>IF(DAY(OctSun1)=1,OctSun1+21,OctSun1+28)</f>
        <v>43400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IF(DAY(OctSun1)=1,OctSun1+22,OctSun1+29)</f>
        <v>43401</v>
      </c>
      <c r="D8" s="10">
        <f>IF(DAY(OctSun1)=1,OctSun1+23,OctSun1+30)</f>
        <v>43402</v>
      </c>
      <c r="E8" s="10">
        <f>IF(DAY(OctSun1)=1,OctSun1+24,OctSun1+31)</f>
        <v>43403</v>
      </c>
      <c r="F8" s="10">
        <f>IF(DAY(OctSun1)=1,OctSun1+25,OctSun1+32)</f>
        <v>43404</v>
      </c>
      <c r="G8" s="10">
        <f>IF(DAY(OctSun1)=1,OctSun1+26,OctSun1+33)</f>
        <v>43405</v>
      </c>
      <c r="H8" s="10">
        <f>IF(DAY(OctSun1)=1,OctSun1+27,OctSun1+34)</f>
        <v>43406</v>
      </c>
      <c r="I8" s="10">
        <f>IF(DAY(OctSun1)=1,OctSun1+28,OctSun1+35)</f>
        <v>43407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IF(DAY(OctSun1)=1,OctSun1+29,OctSun1+36)</f>
        <v>43408</v>
      </c>
      <c r="D9" s="10">
        <f>IF(DAY(OctSun1)=1,OctSun1+30,OctSun1+37)</f>
        <v>43409</v>
      </c>
      <c r="E9" s="10">
        <f>IF(DAY(OctSun1)=1,OctSun1+31,OctSun1+38)</f>
        <v>43410</v>
      </c>
      <c r="F9" s="10">
        <f>IF(DAY(OctSun1)=1,OctSun1+32,OctSun1+39)</f>
        <v>43411</v>
      </c>
      <c r="G9" s="10">
        <f>IF(DAY(OctSun1)=1,OctSun1+33,OctSun1+40)</f>
        <v>43412</v>
      </c>
      <c r="H9" s="10">
        <f>IF(DAY(OctSun1)=1,OctSun1+34,OctSun1+41)</f>
        <v>43413</v>
      </c>
      <c r="I9" s="10">
        <f>IF(DAY(OctSun1)=1,OctSun1+35,OctSun1+42)</f>
        <v>43414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34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IF(DAY(NovSun1)=1,NovSun1-6,NovSun1+1)</f>
        <v>43401</v>
      </c>
      <c r="D4" s="10">
        <f>IF(DAY(NovSun1)=1,NovSun1-5,NovSun1+2)</f>
        <v>43402</v>
      </c>
      <c r="E4" s="10">
        <f>IF(DAY(NovSun1)=1,NovSun1-4,NovSun1+3)</f>
        <v>43403</v>
      </c>
      <c r="F4" s="10">
        <f>IF(DAY(NovSun1)=1,NovSun1-3,NovSun1+4)</f>
        <v>43404</v>
      </c>
      <c r="G4" s="10">
        <f>IF(DAY(NovSun1)=1,NovSun1-2,NovSun1+5)</f>
        <v>43405</v>
      </c>
      <c r="H4" s="10">
        <f>IF(DAY(NovSun1)=1,NovSun1-1,NovSun1+6)</f>
        <v>43406</v>
      </c>
      <c r="I4" s="10">
        <f>IF(DAY(NovSun1)=1,NovSun1,NovSun1+7)</f>
        <v>43407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IF(DAY(NovSun1)=1,NovSun1+1,NovSun1+8)</f>
        <v>43408</v>
      </c>
      <c r="D5" s="10">
        <f>IF(DAY(NovSun1)=1,NovSun1+2,NovSun1+9)</f>
        <v>43409</v>
      </c>
      <c r="E5" s="10">
        <f>IF(DAY(NovSun1)=1,NovSun1+3,NovSun1+10)</f>
        <v>43410</v>
      </c>
      <c r="F5" s="10">
        <f>IF(DAY(NovSun1)=1,NovSun1+4,NovSun1+11)</f>
        <v>43411</v>
      </c>
      <c r="G5" s="10">
        <f>IF(DAY(NovSun1)=1,NovSun1+5,NovSun1+12)</f>
        <v>43412</v>
      </c>
      <c r="H5" s="10">
        <f>IF(DAY(NovSun1)=1,NovSun1+6,NovSun1+13)</f>
        <v>43413</v>
      </c>
      <c r="I5" s="10">
        <f>IF(DAY(NovSun1)=1,NovSun1+7,NovSun1+14)</f>
        <v>43414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IF(DAY(NovSun1)=1,NovSun1+8,NovSun1+15)</f>
        <v>43415</v>
      </c>
      <c r="D6" s="10">
        <f>IF(DAY(NovSun1)=1,NovSun1+9,NovSun1+16)</f>
        <v>43416</v>
      </c>
      <c r="E6" s="10">
        <f>IF(DAY(NovSun1)=1,NovSun1+10,NovSun1+17)</f>
        <v>43417</v>
      </c>
      <c r="F6" s="10">
        <f>IF(DAY(NovSun1)=1,NovSun1+11,NovSun1+18)</f>
        <v>43418</v>
      </c>
      <c r="G6" s="10">
        <f>IF(DAY(NovSun1)=1,NovSun1+12,NovSun1+19)</f>
        <v>43419</v>
      </c>
      <c r="H6" s="10">
        <f>IF(DAY(NovSun1)=1,NovSun1+13,NovSun1+20)</f>
        <v>43420</v>
      </c>
      <c r="I6" s="10">
        <f>IF(DAY(NovSun1)=1,NovSun1+14,NovSun1+21)</f>
        <v>43421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IF(DAY(NovSun1)=1,NovSun1+15,NovSun1+22)</f>
        <v>43422</v>
      </c>
      <c r="D7" s="10">
        <f>IF(DAY(NovSun1)=1,NovSun1+16,NovSun1+23)</f>
        <v>43423</v>
      </c>
      <c r="E7" s="10">
        <f>IF(DAY(NovSun1)=1,NovSun1+17,NovSun1+24)</f>
        <v>43424</v>
      </c>
      <c r="F7" s="10">
        <f>IF(DAY(NovSun1)=1,NovSun1+18,NovSun1+25)</f>
        <v>43425</v>
      </c>
      <c r="G7" s="10">
        <f>IF(DAY(NovSun1)=1,NovSun1+19,NovSun1+26)</f>
        <v>43426</v>
      </c>
      <c r="H7" s="10">
        <f>IF(DAY(NovSun1)=1,NovSun1+20,NovSun1+27)</f>
        <v>43427</v>
      </c>
      <c r="I7" s="10">
        <f>IF(DAY(NovSun1)=1,NovSun1+21,NovSun1+28)</f>
        <v>43428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IF(DAY(NovSun1)=1,NovSun1+22,NovSun1+29)</f>
        <v>43429</v>
      </c>
      <c r="D8" s="10">
        <f>IF(DAY(NovSun1)=1,NovSun1+23,NovSun1+30)</f>
        <v>43430</v>
      </c>
      <c r="E8" s="10">
        <f>IF(DAY(NovSun1)=1,NovSun1+24,NovSun1+31)</f>
        <v>43431</v>
      </c>
      <c r="F8" s="10">
        <f>IF(DAY(NovSun1)=1,NovSun1+25,NovSun1+32)</f>
        <v>43432</v>
      </c>
      <c r="G8" s="10">
        <f>IF(DAY(NovSun1)=1,NovSun1+26,NovSun1+33)</f>
        <v>43433</v>
      </c>
      <c r="H8" s="10">
        <f>IF(DAY(NovSun1)=1,NovSun1+27,NovSun1+34)</f>
        <v>43434</v>
      </c>
      <c r="I8" s="10">
        <f>IF(DAY(NovSun1)=1,NovSun1+28,NovSun1+35)</f>
        <v>43435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IF(DAY(NovSun1)=1,NovSun1+29,NovSun1+36)</f>
        <v>43436</v>
      </c>
      <c r="D9" s="10">
        <f>IF(DAY(NovSun1)=1,NovSun1+30,NovSun1+37)</f>
        <v>43437</v>
      </c>
      <c r="E9" s="10">
        <f>IF(DAY(NovSun1)=1,NovSun1+31,NovSun1+38)</f>
        <v>43438</v>
      </c>
      <c r="F9" s="10">
        <f>IF(DAY(NovSun1)=1,NovSun1+32,NovSun1+39)</f>
        <v>43439</v>
      </c>
      <c r="G9" s="10">
        <f>IF(DAY(NovSun1)=1,NovSun1+33,NovSun1+40)</f>
        <v>43440</v>
      </c>
      <c r="H9" s="10">
        <f>IF(DAY(NovSun1)=1,NovSun1+34,NovSun1+41)</f>
        <v>43441</v>
      </c>
      <c r="I9" s="10">
        <f>IF(DAY(NovSun1)=1,NovSun1+35,NovSun1+42)</f>
        <v>43442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35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IF(DAY(DecSun1)=1,DecSun1-6,DecSun1+1)</f>
        <v>43429</v>
      </c>
      <c r="D4" s="10">
        <f>IF(DAY(DecSun1)=1,DecSun1-5,DecSun1+2)</f>
        <v>43430</v>
      </c>
      <c r="E4" s="10">
        <f>IF(DAY(DecSun1)=1,DecSun1-4,DecSun1+3)</f>
        <v>43431</v>
      </c>
      <c r="F4" s="10">
        <f>IF(DAY(DecSun1)=1,DecSun1-3,DecSun1+4)</f>
        <v>43432</v>
      </c>
      <c r="G4" s="10">
        <f>IF(DAY(DecSun1)=1,DecSun1-2,DecSun1+5)</f>
        <v>43433</v>
      </c>
      <c r="H4" s="10">
        <f>IF(DAY(DecSun1)=1,DecSun1-1,DecSun1+6)</f>
        <v>43434</v>
      </c>
      <c r="I4" s="10">
        <f>IF(DAY(DecSun1)=1,DecSun1,DecSun1+7)</f>
        <v>43435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IF(DAY(DecSun1)=1,DecSun1+1,DecSun1+8)</f>
        <v>43436</v>
      </c>
      <c r="D5" s="10">
        <f>IF(DAY(DecSun1)=1,DecSun1+2,DecSun1+9)</f>
        <v>43437</v>
      </c>
      <c r="E5" s="10">
        <f>IF(DAY(DecSun1)=1,DecSun1+3,DecSun1+10)</f>
        <v>43438</v>
      </c>
      <c r="F5" s="10">
        <f>IF(DAY(DecSun1)=1,DecSun1+4,DecSun1+11)</f>
        <v>43439</v>
      </c>
      <c r="G5" s="10">
        <f>IF(DAY(DecSun1)=1,DecSun1+5,DecSun1+12)</f>
        <v>43440</v>
      </c>
      <c r="H5" s="10">
        <f>IF(DAY(DecSun1)=1,DecSun1+6,DecSun1+13)</f>
        <v>43441</v>
      </c>
      <c r="I5" s="10">
        <f>IF(DAY(DecSun1)=1,DecSun1+7,DecSun1+14)</f>
        <v>43442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IF(DAY(DecSun1)=1,DecSun1+8,DecSun1+15)</f>
        <v>43443</v>
      </c>
      <c r="D6" s="10">
        <f>IF(DAY(DecSun1)=1,DecSun1+9,DecSun1+16)</f>
        <v>43444</v>
      </c>
      <c r="E6" s="10">
        <f>IF(DAY(DecSun1)=1,DecSun1+10,DecSun1+17)</f>
        <v>43445</v>
      </c>
      <c r="F6" s="10">
        <f>IF(DAY(DecSun1)=1,DecSun1+11,DecSun1+18)</f>
        <v>43446</v>
      </c>
      <c r="G6" s="10">
        <f>IF(DAY(DecSun1)=1,DecSun1+12,DecSun1+19)</f>
        <v>43447</v>
      </c>
      <c r="H6" s="10">
        <f>IF(DAY(DecSun1)=1,DecSun1+13,DecSun1+20)</f>
        <v>43448</v>
      </c>
      <c r="I6" s="10">
        <f>IF(DAY(DecSun1)=1,DecSun1+14,DecSun1+21)</f>
        <v>43449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IF(DAY(DecSun1)=1,DecSun1+15,DecSun1+22)</f>
        <v>43450</v>
      </c>
      <c r="D7" s="10">
        <f>IF(DAY(DecSun1)=1,DecSun1+16,DecSun1+23)</f>
        <v>43451</v>
      </c>
      <c r="E7" s="10">
        <f>IF(DAY(DecSun1)=1,DecSun1+17,DecSun1+24)</f>
        <v>43452</v>
      </c>
      <c r="F7" s="10">
        <f>IF(DAY(DecSun1)=1,DecSun1+18,DecSun1+25)</f>
        <v>43453</v>
      </c>
      <c r="G7" s="10">
        <f>IF(DAY(DecSun1)=1,DecSun1+19,DecSun1+26)</f>
        <v>43454</v>
      </c>
      <c r="H7" s="10">
        <f>IF(DAY(DecSun1)=1,DecSun1+20,DecSun1+27)</f>
        <v>43455</v>
      </c>
      <c r="I7" s="10">
        <f>IF(DAY(DecSun1)=1,DecSun1+21,DecSun1+28)</f>
        <v>43456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IF(DAY(DecSun1)=1,DecSun1+22,DecSun1+29)</f>
        <v>43457</v>
      </c>
      <c r="D8" s="10">
        <f>IF(DAY(DecSun1)=1,DecSun1+23,DecSun1+30)</f>
        <v>43458</v>
      </c>
      <c r="E8" s="10">
        <f>IF(DAY(DecSun1)=1,DecSun1+24,DecSun1+31)</f>
        <v>43459</v>
      </c>
      <c r="F8" s="10">
        <f>IF(DAY(DecSun1)=1,DecSun1+25,DecSun1+32)</f>
        <v>43460</v>
      </c>
      <c r="G8" s="10">
        <f>IF(DAY(DecSun1)=1,DecSun1+26,DecSun1+33)</f>
        <v>43461</v>
      </c>
      <c r="H8" s="10">
        <f>IF(DAY(DecSun1)=1,DecSun1+27,DecSun1+34)</f>
        <v>43462</v>
      </c>
      <c r="I8" s="10">
        <f>IF(DAY(DecSun1)=1,DecSun1+28,DecSun1+35)</f>
        <v>43463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IF(DAY(DecSun1)=1,DecSun1+29,DecSun1+36)</f>
        <v>43464</v>
      </c>
      <c r="D9" s="10">
        <f>IF(DAY(DecSun1)=1,DecSun1+30,DecSun1+37)</f>
        <v>43465</v>
      </c>
      <c r="E9" s="10">
        <f>IF(DAY(DecSun1)=1,DecSun1+31,DecSun1+38)</f>
        <v>43466</v>
      </c>
      <c r="F9" s="10">
        <f>IF(DAY(DecSun1)=1,DecSun1+32,DecSun1+39)</f>
        <v>43467</v>
      </c>
      <c r="G9" s="10">
        <f>IF(DAY(DecSun1)=1,DecSun1+33,DecSun1+40)</f>
        <v>43468</v>
      </c>
      <c r="H9" s="10">
        <f>IF(DAY(DecSun1)=1,DecSun1+34,DecSun1+41)</f>
        <v>43469</v>
      </c>
      <c r="I9" s="10">
        <f>IF(DAY(DecSun1)=1,DecSun1+35,DecSun1+42)</f>
        <v>43470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25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IF(DAY(FebSun1)=1,FebSun1-6,FebSun1+1)</f>
        <v>43128</v>
      </c>
      <c r="D4" s="10">
        <f>IF(DAY(FebSun1)=1,FebSun1-5,FebSun1+2)</f>
        <v>43129</v>
      </c>
      <c r="E4" s="10">
        <f>IF(DAY(FebSun1)=1,FebSun1-4,FebSun1+3)</f>
        <v>43130</v>
      </c>
      <c r="F4" s="10">
        <f>IF(DAY(FebSun1)=1,FebSun1-3,FebSun1+4)</f>
        <v>43131</v>
      </c>
      <c r="G4" s="10">
        <f>IF(DAY(FebSun1)=1,FebSun1-2,FebSun1+5)</f>
        <v>43132</v>
      </c>
      <c r="H4" s="10">
        <f>IF(DAY(FebSun1)=1,FebSun1-1,FebSun1+6)</f>
        <v>43133</v>
      </c>
      <c r="I4" s="10">
        <f>IF(DAY(FebSun1)=1,FebSun1,FebSun1+7)</f>
        <v>43134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IF(DAY(FebSun1)=1,FebSun1+1,FebSun1+8)</f>
        <v>43135</v>
      </c>
      <c r="D5" s="10">
        <f>IF(DAY(FebSun1)=1,FebSun1+2,FebSun1+9)</f>
        <v>43136</v>
      </c>
      <c r="E5" s="10">
        <f>IF(DAY(FebSun1)=1,FebSun1+3,FebSun1+10)</f>
        <v>43137</v>
      </c>
      <c r="F5" s="10">
        <f>IF(DAY(FebSun1)=1,FebSun1+4,FebSun1+11)</f>
        <v>43138</v>
      </c>
      <c r="G5" s="10">
        <f>IF(DAY(FebSun1)=1,FebSun1+5,FebSun1+12)</f>
        <v>43139</v>
      </c>
      <c r="H5" s="10">
        <f>IF(DAY(FebSun1)=1,FebSun1+6,FebSun1+13)</f>
        <v>43140</v>
      </c>
      <c r="I5" s="10">
        <f>IF(DAY(FebSun1)=1,FebSun1+7,FebSun1+14)</f>
        <v>43141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IF(DAY(FebSun1)=1,FebSun1+8,FebSun1+15)</f>
        <v>43142</v>
      </c>
      <c r="D6" s="10">
        <f>IF(DAY(FebSun1)=1,FebSun1+9,FebSun1+16)</f>
        <v>43143</v>
      </c>
      <c r="E6" s="10">
        <f>IF(DAY(FebSun1)=1,FebSun1+10,FebSun1+17)</f>
        <v>43144</v>
      </c>
      <c r="F6" s="10">
        <f>IF(DAY(FebSun1)=1,FebSun1+11,FebSun1+18)</f>
        <v>43145</v>
      </c>
      <c r="G6" s="10">
        <f>IF(DAY(FebSun1)=1,FebSun1+12,FebSun1+19)</f>
        <v>43146</v>
      </c>
      <c r="H6" s="10">
        <f>IF(DAY(FebSun1)=1,FebSun1+13,FebSun1+20)</f>
        <v>43147</v>
      </c>
      <c r="I6" s="10">
        <f>IF(DAY(FebSun1)=1,FebSun1+14,FebSun1+21)</f>
        <v>43148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IF(DAY(FebSun1)=1,FebSun1+15,FebSun1+22)</f>
        <v>43149</v>
      </c>
      <c r="D7" s="10">
        <f>IF(DAY(FebSun1)=1,FebSun1+16,FebSun1+23)</f>
        <v>43150</v>
      </c>
      <c r="E7" s="10">
        <f>IF(DAY(FebSun1)=1,FebSun1+17,FebSun1+24)</f>
        <v>43151</v>
      </c>
      <c r="F7" s="10">
        <f>IF(DAY(FebSun1)=1,FebSun1+18,FebSun1+25)</f>
        <v>43152</v>
      </c>
      <c r="G7" s="10">
        <f>IF(DAY(FebSun1)=1,FebSun1+19,FebSun1+26)</f>
        <v>43153</v>
      </c>
      <c r="H7" s="10">
        <f>IF(DAY(FebSun1)=1,FebSun1+20,FebSun1+27)</f>
        <v>43154</v>
      </c>
      <c r="I7" s="10">
        <f>IF(DAY(FebSun1)=1,FebSun1+21,FebSun1+28)</f>
        <v>43155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IF(DAY(FebSun1)=1,FebSun1+22,FebSun1+29)</f>
        <v>43156</v>
      </c>
      <c r="D8" s="10">
        <f>IF(DAY(FebSun1)=1,FebSun1+23,FebSun1+30)</f>
        <v>43157</v>
      </c>
      <c r="E8" s="10">
        <f>IF(DAY(FebSun1)=1,FebSun1+24,FebSun1+31)</f>
        <v>43158</v>
      </c>
      <c r="F8" s="10">
        <f>IF(DAY(FebSun1)=1,FebSun1+25,FebSun1+32)</f>
        <v>43159</v>
      </c>
      <c r="G8" s="10">
        <f>IF(DAY(FebSun1)=1,FebSun1+26,FebSun1+33)</f>
        <v>43160</v>
      </c>
      <c r="H8" s="10">
        <f>IF(DAY(FebSun1)=1,FebSun1+27,FebSun1+34)</f>
        <v>43161</v>
      </c>
      <c r="I8" s="10">
        <f>IF(DAY(FebSun1)=1,FebSun1+28,FebSun1+35)</f>
        <v>43162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IF(DAY(FebSun1)=1,FebSun1+29,FebSun1+36)</f>
        <v>43163</v>
      </c>
      <c r="D9" s="10">
        <f>IF(DAY(FebSun1)=1,FebSun1+30,FebSun1+37)</f>
        <v>43164</v>
      </c>
      <c r="E9" s="10">
        <f>IF(DAY(FebSun1)=1,FebSun1+31,FebSun1+38)</f>
        <v>43165</v>
      </c>
      <c r="F9" s="10">
        <f>IF(DAY(FebSun1)=1,FebSun1+32,FebSun1+39)</f>
        <v>43166</v>
      </c>
      <c r="G9" s="10">
        <f>IF(DAY(FebSun1)=1,FebSun1+33,FebSun1+40)</f>
        <v>43167</v>
      </c>
      <c r="H9" s="10">
        <f>IF(DAY(FebSun1)=1,FebSun1+34,FebSun1+41)</f>
        <v>43168</v>
      </c>
      <c r="I9" s="10">
        <f>IF(DAY(FebSun1)=1,FebSun1+35,FebSun1+42)</f>
        <v>43169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26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IF(DAY(MarSun1)=1,MarSun1-6,MarSun1+1)</f>
        <v>43156</v>
      </c>
      <c r="D4" s="10">
        <f>IF(DAY(MarSun1)=1,MarSun1-5,MarSun1+2)</f>
        <v>43157</v>
      </c>
      <c r="E4" s="10">
        <f>IF(DAY(MarSun1)=1,MarSun1-4,MarSun1+3)</f>
        <v>43158</v>
      </c>
      <c r="F4" s="10">
        <f>IF(DAY(MarSun1)=1,MarSun1-3,MarSun1+4)</f>
        <v>43159</v>
      </c>
      <c r="G4" s="10">
        <f>IF(DAY(MarSun1)=1,MarSun1-2,MarSun1+5)</f>
        <v>43160</v>
      </c>
      <c r="H4" s="10">
        <f>IF(DAY(MarSun1)=1,MarSun1-1,MarSun1+6)</f>
        <v>43161</v>
      </c>
      <c r="I4" s="10">
        <f>IF(DAY(MarSun1)=1,MarSun1,MarSun1+7)</f>
        <v>43162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IF(DAY(MarSun1)=1,MarSun1+1,MarSun1+8)</f>
        <v>43163</v>
      </c>
      <c r="D5" s="10">
        <f>IF(DAY(MarSun1)=1,MarSun1+2,MarSun1+9)</f>
        <v>43164</v>
      </c>
      <c r="E5" s="10">
        <f>IF(DAY(MarSun1)=1,MarSun1+3,MarSun1+10)</f>
        <v>43165</v>
      </c>
      <c r="F5" s="10">
        <f>IF(DAY(MarSun1)=1,MarSun1+4,MarSun1+11)</f>
        <v>43166</v>
      </c>
      <c r="G5" s="10">
        <f>IF(DAY(MarSun1)=1,MarSun1+5,MarSun1+12)</f>
        <v>43167</v>
      </c>
      <c r="H5" s="10">
        <f>IF(DAY(MarSun1)=1,MarSun1+6,MarSun1+13)</f>
        <v>43168</v>
      </c>
      <c r="I5" s="10">
        <f>IF(DAY(MarSun1)=1,MarSun1+7,MarSun1+14)</f>
        <v>43169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IF(DAY(MarSun1)=1,MarSun1+8,MarSun1+15)</f>
        <v>43170</v>
      </c>
      <c r="D6" s="10">
        <f>IF(DAY(MarSun1)=1,MarSun1+9,MarSun1+16)</f>
        <v>43171</v>
      </c>
      <c r="E6" s="10">
        <f>IF(DAY(MarSun1)=1,MarSun1+10,MarSun1+17)</f>
        <v>43172</v>
      </c>
      <c r="F6" s="10">
        <f>IF(DAY(MarSun1)=1,MarSun1+11,MarSun1+18)</f>
        <v>43173</v>
      </c>
      <c r="G6" s="10">
        <f>IF(DAY(MarSun1)=1,MarSun1+12,MarSun1+19)</f>
        <v>43174</v>
      </c>
      <c r="H6" s="10">
        <f>IF(DAY(MarSun1)=1,MarSun1+13,MarSun1+20)</f>
        <v>43175</v>
      </c>
      <c r="I6" s="10">
        <f>IF(DAY(MarSun1)=1,MarSun1+14,MarSun1+21)</f>
        <v>43176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IF(DAY(MarSun1)=1,MarSun1+15,MarSun1+22)</f>
        <v>43177</v>
      </c>
      <c r="D7" s="10">
        <f>IF(DAY(MarSun1)=1,MarSun1+16,MarSun1+23)</f>
        <v>43178</v>
      </c>
      <c r="E7" s="10">
        <f>IF(DAY(MarSun1)=1,MarSun1+17,MarSun1+24)</f>
        <v>43179</v>
      </c>
      <c r="F7" s="10">
        <f>IF(DAY(MarSun1)=1,MarSun1+18,MarSun1+25)</f>
        <v>43180</v>
      </c>
      <c r="G7" s="10">
        <f>IF(DAY(MarSun1)=1,MarSun1+19,MarSun1+26)</f>
        <v>43181</v>
      </c>
      <c r="H7" s="10">
        <f>IF(DAY(MarSun1)=1,MarSun1+20,MarSun1+27)</f>
        <v>43182</v>
      </c>
      <c r="I7" s="10">
        <f>IF(DAY(MarSun1)=1,MarSun1+21,MarSun1+28)</f>
        <v>43183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IF(DAY(MarSun1)=1,MarSun1+22,MarSun1+29)</f>
        <v>43184</v>
      </c>
      <c r="D8" s="10">
        <f>IF(DAY(MarSun1)=1,MarSun1+23,MarSun1+30)</f>
        <v>43185</v>
      </c>
      <c r="E8" s="10">
        <f>IF(DAY(MarSun1)=1,MarSun1+24,MarSun1+31)</f>
        <v>43186</v>
      </c>
      <c r="F8" s="10">
        <f>IF(DAY(MarSun1)=1,MarSun1+25,MarSun1+32)</f>
        <v>43187</v>
      </c>
      <c r="G8" s="10">
        <f>IF(DAY(MarSun1)=1,MarSun1+26,MarSun1+33)</f>
        <v>43188</v>
      </c>
      <c r="H8" s="10">
        <f>IF(DAY(MarSun1)=1,MarSun1+27,MarSun1+34)</f>
        <v>43189</v>
      </c>
      <c r="I8" s="10">
        <f>IF(DAY(MarSun1)=1,MarSun1+28,MarSun1+35)</f>
        <v>43190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IF(DAY(MarSun1)=1,MarSun1+29,MarSun1+36)</f>
        <v>43191</v>
      </c>
      <c r="D9" s="10">
        <f>IF(DAY(MarSun1)=1,MarSun1+30,MarSun1+37)</f>
        <v>43192</v>
      </c>
      <c r="E9" s="10">
        <f>IF(DAY(MarSun1)=1,MarSun1+31,MarSun1+38)</f>
        <v>43193</v>
      </c>
      <c r="F9" s="10">
        <f>IF(DAY(MarSun1)=1,MarSun1+32,MarSun1+39)</f>
        <v>43194</v>
      </c>
      <c r="G9" s="10">
        <f>IF(DAY(MarSun1)=1,MarSun1+33,MarSun1+40)</f>
        <v>43195</v>
      </c>
      <c r="H9" s="10">
        <f>IF(DAY(MarSun1)=1,MarSun1+34,MarSun1+41)</f>
        <v>43196</v>
      </c>
      <c r="I9" s="10">
        <f>IF(DAY(MarSun1)=1,MarSun1+35,MarSun1+42)</f>
        <v>43197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27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IF(DAY(AprSun1)=1,AprSun1-6,AprSun1+1)</f>
        <v>43191</v>
      </c>
      <c r="D4" s="10">
        <f>IF(DAY(AprSun1)=1,AprSun1-5,AprSun1+2)</f>
        <v>43192</v>
      </c>
      <c r="E4" s="10">
        <f>IF(DAY(AprSun1)=1,AprSun1-4,AprSun1+3)</f>
        <v>43193</v>
      </c>
      <c r="F4" s="10">
        <f>IF(DAY(AprSun1)=1,AprSun1-3,AprSun1+4)</f>
        <v>43194</v>
      </c>
      <c r="G4" s="10">
        <f>IF(DAY(AprSun1)=1,AprSun1-2,AprSun1+5)</f>
        <v>43195</v>
      </c>
      <c r="H4" s="10">
        <f>IF(DAY(AprSun1)=1,AprSun1-1,AprSun1+6)</f>
        <v>43196</v>
      </c>
      <c r="I4" s="10">
        <f>IF(DAY(AprSun1)=1,AprSun1,AprSun1+7)</f>
        <v>43197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IF(DAY(AprSun1)=1,AprSun1+1,AprSun1+8)</f>
        <v>43198</v>
      </c>
      <c r="D5" s="10">
        <f>IF(DAY(AprSun1)=1,AprSun1+2,AprSun1+9)</f>
        <v>43199</v>
      </c>
      <c r="E5" s="10">
        <f>IF(DAY(AprSun1)=1,AprSun1+3,AprSun1+10)</f>
        <v>43200</v>
      </c>
      <c r="F5" s="10">
        <f>IF(DAY(AprSun1)=1,AprSun1+4,AprSun1+11)</f>
        <v>43201</v>
      </c>
      <c r="G5" s="10">
        <f>IF(DAY(AprSun1)=1,AprSun1+5,AprSun1+12)</f>
        <v>43202</v>
      </c>
      <c r="H5" s="10">
        <f>IF(DAY(AprSun1)=1,AprSun1+6,AprSun1+13)</f>
        <v>43203</v>
      </c>
      <c r="I5" s="10">
        <f>IF(DAY(AprSun1)=1,AprSun1+7,AprSun1+14)</f>
        <v>43204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IF(DAY(AprSun1)=1,AprSun1+8,AprSun1+15)</f>
        <v>43205</v>
      </c>
      <c r="D6" s="10">
        <f>IF(DAY(AprSun1)=1,AprSun1+9,AprSun1+16)</f>
        <v>43206</v>
      </c>
      <c r="E6" s="10">
        <f>IF(DAY(AprSun1)=1,AprSun1+10,AprSun1+17)</f>
        <v>43207</v>
      </c>
      <c r="F6" s="10">
        <f>IF(DAY(AprSun1)=1,AprSun1+11,AprSun1+18)</f>
        <v>43208</v>
      </c>
      <c r="G6" s="10">
        <f>IF(DAY(AprSun1)=1,AprSun1+12,AprSun1+19)</f>
        <v>43209</v>
      </c>
      <c r="H6" s="10">
        <f>IF(DAY(AprSun1)=1,AprSun1+13,AprSun1+20)</f>
        <v>43210</v>
      </c>
      <c r="I6" s="10">
        <f>IF(DAY(AprSun1)=1,AprSun1+14,AprSun1+21)</f>
        <v>43211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IF(DAY(AprSun1)=1,AprSun1+15,AprSun1+22)</f>
        <v>43212</v>
      </c>
      <c r="D7" s="10">
        <f>IF(DAY(AprSun1)=1,AprSun1+16,AprSun1+23)</f>
        <v>43213</v>
      </c>
      <c r="E7" s="10">
        <f>IF(DAY(AprSun1)=1,AprSun1+17,AprSun1+24)</f>
        <v>43214</v>
      </c>
      <c r="F7" s="10">
        <f>IF(DAY(AprSun1)=1,AprSun1+18,AprSun1+25)</f>
        <v>43215</v>
      </c>
      <c r="G7" s="10">
        <f>IF(DAY(AprSun1)=1,AprSun1+19,AprSun1+26)</f>
        <v>43216</v>
      </c>
      <c r="H7" s="10">
        <f>IF(DAY(AprSun1)=1,AprSun1+20,AprSun1+27)</f>
        <v>43217</v>
      </c>
      <c r="I7" s="10">
        <f>IF(DAY(AprSun1)=1,AprSun1+21,AprSun1+28)</f>
        <v>43218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IF(DAY(AprSun1)=1,AprSun1+22,AprSun1+29)</f>
        <v>43219</v>
      </c>
      <c r="D8" s="10">
        <f>IF(DAY(AprSun1)=1,AprSun1+23,AprSun1+30)</f>
        <v>43220</v>
      </c>
      <c r="E8" s="10">
        <f>IF(DAY(AprSun1)=1,AprSun1+24,AprSun1+31)</f>
        <v>43221</v>
      </c>
      <c r="F8" s="10">
        <f>IF(DAY(AprSun1)=1,AprSun1+25,AprSun1+32)</f>
        <v>43222</v>
      </c>
      <c r="G8" s="10">
        <f>IF(DAY(AprSun1)=1,AprSun1+26,AprSun1+33)</f>
        <v>43223</v>
      </c>
      <c r="H8" s="10">
        <f>IF(DAY(AprSun1)=1,AprSun1+27,AprSun1+34)</f>
        <v>43224</v>
      </c>
      <c r="I8" s="10">
        <f>IF(DAY(AprSun1)=1,AprSun1+28,AprSun1+35)</f>
        <v>43225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IF(DAY(AprSun1)=1,AprSun1+29,AprSun1+36)</f>
        <v>43226</v>
      </c>
      <c r="D9" s="10">
        <f>IF(DAY(AprSun1)=1,AprSun1+30,AprSun1+37)</f>
        <v>43227</v>
      </c>
      <c r="E9" s="10">
        <f>IF(DAY(AprSun1)=1,AprSun1+31,AprSun1+38)</f>
        <v>43228</v>
      </c>
      <c r="F9" s="10">
        <f>IF(DAY(AprSun1)=1,AprSun1+32,AprSun1+39)</f>
        <v>43229</v>
      </c>
      <c r="G9" s="10">
        <f>IF(DAY(AprSun1)=1,AprSun1+33,AprSun1+40)</f>
        <v>43230</v>
      </c>
      <c r="H9" s="10">
        <f>IF(DAY(AprSun1)=1,AprSun1+34,AprSun1+41)</f>
        <v>43231</v>
      </c>
      <c r="I9" s="10">
        <f>IF(DAY(AprSun1)=1,AprSun1+35,AprSun1+42)</f>
        <v>43232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28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IF(DAY(MaySun1)=1,MaySun1-6,MaySun1+1)</f>
        <v>43219</v>
      </c>
      <c r="D4" s="10">
        <f>IF(DAY(MaySun1)=1,MaySun1-5,MaySun1+2)</f>
        <v>43220</v>
      </c>
      <c r="E4" s="10">
        <f>IF(DAY(MaySun1)=1,MaySun1-4,MaySun1+3)</f>
        <v>43221</v>
      </c>
      <c r="F4" s="10">
        <f>IF(DAY(MaySun1)=1,MaySun1-3,MaySun1+4)</f>
        <v>43222</v>
      </c>
      <c r="G4" s="10">
        <f>IF(DAY(MaySun1)=1,MaySun1-2,MaySun1+5)</f>
        <v>43223</v>
      </c>
      <c r="H4" s="10">
        <f>IF(DAY(MaySun1)=1,MaySun1-1,MaySun1+6)</f>
        <v>43224</v>
      </c>
      <c r="I4" s="10">
        <f>IF(DAY(MaySun1)=1,MaySun1,MaySun1+7)</f>
        <v>43225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IF(DAY(MaySun1)=1,MaySun1+1,MaySun1+8)</f>
        <v>43226</v>
      </c>
      <c r="D5" s="10">
        <f>IF(DAY(MaySun1)=1,MaySun1+2,MaySun1+9)</f>
        <v>43227</v>
      </c>
      <c r="E5" s="10">
        <f>IF(DAY(MaySun1)=1,MaySun1+3,MaySun1+10)</f>
        <v>43228</v>
      </c>
      <c r="F5" s="10">
        <f>IF(DAY(MaySun1)=1,MaySun1+4,MaySun1+11)</f>
        <v>43229</v>
      </c>
      <c r="G5" s="10">
        <f>IF(DAY(MaySun1)=1,MaySun1+5,MaySun1+12)</f>
        <v>43230</v>
      </c>
      <c r="H5" s="10">
        <f>IF(DAY(MaySun1)=1,MaySun1+6,MaySun1+13)</f>
        <v>43231</v>
      </c>
      <c r="I5" s="10">
        <f>IF(DAY(MaySun1)=1,MaySun1+7,MaySun1+14)</f>
        <v>43232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IF(DAY(MaySun1)=1,MaySun1+8,MaySun1+15)</f>
        <v>43233</v>
      </c>
      <c r="D6" s="10">
        <f>IF(DAY(MaySun1)=1,MaySun1+9,MaySun1+16)</f>
        <v>43234</v>
      </c>
      <c r="E6" s="10">
        <f>IF(DAY(MaySun1)=1,MaySun1+10,MaySun1+17)</f>
        <v>43235</v>
      </c>
      <c r="F6" s="10">
        <f>IF(DAY(MaySun1)=1,MaySun1+11,MaySun1+18)</f>
        <v>43236</v>
      </c>
      <c r="G6" s="10">
        <f>IF(DAY(MaySun1)=1,MaySun1+12,MaySun1+19)</f>
        <v>43237</v>
      </c>
      <c r="H6" s="10">
        <f>IF(DAY(MaySun1)=1,MaySun1+13,MaySun1+20)</f>
        <v>43238</v>
      </c>
      <c r="I6" s="10">
        <f>IF(DAY(MaySun1)=1,MaySun1+14,MaySun1+21)</f>
        <v>43239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IF(DAY(MaySun1)=1,MaySun1+15,MaySun1+22)</f>
        <v>43240</v>
      </c>
      <c r="D7" s="10">
        <f>IF(DAY(MaySun1)=1,MaySun1+16,MaySun1+23)</f>
        <v>43241</v>
      </c>
      <c r="E7" s="10">
        <f>IF(DAY(MaySun1)=1,MaySun1+17,MaySun1+24)</f>
        <v>43242</v>
      </c>
      <c r="F7" s="10">
        <f>IF(DAY(MaySun1)=1,MaySun1+18,MaySun1+25)</f>
        <v>43243</v>
      </c>
      <c r="G7" s="10">
        <f>IF(DAY(MaySun1)=1,MaySun1+19,MaySun1+26)</f>
        <v>43244</v>
      </c>
      <c r="H7" s="10">
        <f>IF(DAY(MaySun1)=1,MaySun1+20,MaySun1+27)</f>
        <v>43245</v>
      </c>
      <c r="I7" s="10">
        <f>IF(DAY(MaySun1)=1,MaySun1+21,MaySun1+28)</f>
        <v>43246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IF(DAY(MaySun1)=1,MaySun1+22,MaySun1+29)</f>
        <v>43247</v>
      </c>
      <c r="D8" s="10">
        <f>IF(DAY(MaySun1)=1,MaySun1+23,MaySun1+30)</f>
        <v>43248</v>
      </c>
      <c r="E8" s="10">
        <f>IF(DAY(MaySun1)=1,MaySun1+24,MaySun1+31)</f>
        <v>43249</v>
      </c>
      <c r="F8" s="10">
        <f>IF(DAY(MaySun1)=1,MaySun1+25,MaySun1+32)</f>
        <v>43250</v>
      </c>
      <c r="G8" s="10">
        <f>IF(DAY(MaySun1)=1,MaySun1+26,MaySun1+33)</f>
        <v>43251</v>
      </c>
      <c r="H8" s="10">
        <f>IF(DAY(MaySun1)=1,MaySun1+27,MaySun1+34)</f>
        <v>43252</v>
      </c>
      <c r="I8" s="10">
        <f>IF(DAY(MaySun1)=1,MaySun1+28,MaySun1+35)</f>
        <v>43253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IF(DAY(MaySun1)=1,MaySun1+29,MaySun1+36)</f>
        <v>43254</v>
      </c>
      <c r="D9" s="10">
        <f>IF(DAY(MaySun1)=1,MaySun1+30,MaySun1+37)</f>
        <v>43255</v>
      </c>
      <c r="E9" s="10">
        <f>IF(DAY(MaySun1)=1,MaySun1+31,MaySun1+38)</f>
        <v>43256</v>
      </c>
      <c r="F9" s="10">
        <f>IF(DAY(MaySun1)=1,MaySun1+32,MaySun1+39)</f>
        <v>43257</v>
      </c>
      <c r="G9" s="10">
        <f>IF(DAY(MaySun1)=1,MaySun1+33,MaySun1+40)</f>
        <v>43258</v>
      </c>
      <c r="H9" s="10">
        <f>IF(DAY(MaySun1)=1,MaySun1+34,MaySun1+41)</f>
        <v>43259</v>
      </c>
      <c r="I9" s="10">
        <f>IF(DAY(MaySun1)=1,MaySun1+35,MaySun1+42)</f>
        <v>43260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29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IF(DAY(JunSun1)=1,JunSun1-6,JunSun1+1)</f>
        <v>43247</v>
      </c>
      <c r="D4" s="10">
        <f>IF(DAY(JunSun1)=1,JunSun1-5,JunSun1+2)</f>
        <v>43248</v>
      </c>
      <c r="E4" s="10">
        <f>IF(DAY(JunSun1)=1,JunSun1-4,JunSun1+3)</f>
        <v>43249</v>
      </c>
      <c r="F4" s="10">
        <f>IF(DAY(JunSun1)=1,JunSun1-3,JunSun1+4)</f>
        <v>43250</v>
      </c>
      <c r="G4" s="10">
        <f>IF(DAY(JunSun1)=1,JunSun1-2,JunSun1+5)</f>
        <v>43251</v>
      </c>
      <c r="H4" s="10">
        <f>IF(DAY(JunSun1)=1,JunSun1-1,JunSun1+6)</f>
        <v>43252</v>
      </c>
      <c r="I4" s="10">
        <f>IF(DAY(JunSun1)=1,JunSun1,JunSun1+7)</f>
        <v>43253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IF(DAY(JunSun1)=1,JunSun1+1,JunSun1+8)</f>
        <v>43254</v>
      </c>
      <c r="D5" s="10">
        <f>IF(DAY(JunSun1)=1,JunSun1+2,JunSun1+9)</f>
        <v>43255</v>
      </c>
      <c r="E5" s="10">
        <f>IF(DAY(JunSun1)=1,JunSun1+3,JunSun1+10)</f>
        <v>43256</v>
      </c>
      <c r="F5" s="10">
        <f>IF(DAY(JunSun1)=1,JunSun1+4,JunSun1+11)</f>
        <v>43257</v>
      </c>
      <c r="G5" s="10">
        <f>IF(DAY(JunSun1)=1,JunSun1+5,JunSun1+12)</f>
        <v>43258</v>
      </c>
      <c r="H5" s="10">
        <f>IF(DAY(JunSun1)=1,JunSun1+6,JunSun1+13)</f>
        <v>43259</v>
      </c>
      <c r="I5" s="10">
        <f>IF(DAY(JunSun1)=1,JunSun1+7,JunSun1+14)</f>
        <v>43260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IF(DAY(JunSun1)=1,JunSun1+8,JunSun1+15)</f>
        <v>43261</v>
      </c>
      <c r="D6" s="10">
        <f>IF(DAY(JunSun1)=1,JunSun1+9,JunSun1+16)</f>
        <v>43262</v>
      </c>
      <c r="E6" s="10">
        <f>IF(DAY(JunSun1)=1,JunSun1+10,JunSun1+17)</f>
        <v>43263</v>
      </c>
      <c r="F6" s="10">
        <f>IF(DAY(JunSun1)=1,JunSun1+11,JunSun1+18)</f>
        <v>43264</v>
      </c>
      <c r="G6" s="10">
        <f>IF(DAY(JunSun1)=1,JunSun1+12,JunSun1+19)</f>
        <v>43265</v>
      </c>
      <c r="H6" s="10">
        <f>IF(DAY(JunSun1)=1,JunSun1+13,JunSun1+20)</f>
        <v>43266</v>
      </c>
      <c r="I6" s="10">
        <f>IF(DAY(JunSun1)=1,JunSun1+14,JunSun1+21)</f>
        <v>43267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IF(DAY(JunSun1)=1,JunSun1+15,JunSun1+22)</f>
        <v>43268</v>
      </c>
      <c r="D7" s="10">
        <f>IF(DAY(JunSun1)=1,JunSun1+16,JunSun1+23)</f>
        <v>43269</v>
      </c>
      <c r="E7" s="10">
        <f>IF(DAY(JunSun1)=1,JunSun1+17,JunSun1+24)</f>
        <v>43270</v>
      </c>
      <c r="F7" s="10">
        <f>IF(DAY(JunSun1)=1,JunSun1+18,JunSun1+25)</f>
        <v>43271</v>
      </c>
      <c r="G7" s="10">
        <f>IF(DAY(JunSun1)=1,JunSun1+19,JunSun1+26)</f>
        <v>43272</v>
      </c>
      <c r="H7" s="10">
        <f>IF(DAY(JunSun1)=1,JunSun1+20,JunSun1+27)</f>
        <v>43273</v>
      </c>
      <c r="I7" s="10">
        <f>IF(DAY(JunSun1)=1,JunSun1+21,JunSun1+28)</f>
        <v>43274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IF(DAY(JunSun1)=1,JunSun1+22,JunSun1+29)</f>
        <v>43275</v>
      </c>
      <c r="D8" s="10">
        <f>IF(DAY(JunSun1)=1,JunSun1+23,JunSun1+30)</f>
        <v>43276</v>
      </c>
      <c r="E8" s="10">
        <f>IF(DAY(JunSun1)=1,JunSun1+24,JunSun1+31)</f>
        <v>43277</v>
      </c>
      <c r="F8" s="10">
        <f>IF(DAY(JunSun1)=1,JunSun1+25,JunSun1+32)</f>
        <v>43278</v>
      </c>
      <c r="G8" s="10">
        <f>IF(DAY(JunSun1)=1,JunSun1+26,JunSun1+33)</f>
        <v>43279</v>
      </c>
      <c r="H8" s="10">
        <f>IF(DAY(JunSun1)=1,JunSun1+27,JunSun1+34)</f>
        <v>43280</v>
      </c>
      <c r="I8" s="10">
        <f>IF(DAY(JunSun1)=1,JunSun1+28,JunSun1+35)</f>
        <v>43281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IF(DAY(JunSun1)=1,JunSun1+29,JunSun1+36)</f>
        <v>43282</v>
      </c>
      <c r="D9" s="10">
        <f>IF(DAY(JunSun1)=1,JunSun1+30,JunSun1+37)</f>
        <v>43283</v>
      </c>
      <c r="E9" s="10">
        <f>IF(DAY(JunSun1)=1,JunSun1+31,JunSun1+38)</f>
        <v>43284</v>
      </c>
      <c r="F9" s="10">
        <f>IF(DAY(JunSun1)=1,JunSun1+32,JunSun1+39)</f>
        <v>43285</v>
      </c>
      <c r="G9" s="10">
        <f>IF(DAY(JunSun1)=1,JunSun1+33,JunSun1+40)</f>
        <v>43286</v>
      </c>
      <c r="H9" s="10">
        <f>IF(DAY(JunSun1)=1,JunSun1+34,JunSun1+41)</f>
        <v>43287</v>
      </c>
      <c r="I9" s="10">
        <f>IF(DAY(JunSun1)=1,JunSun1+35,JunSun1+42)</f>
        <v>43288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30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IF(DAY(JulSun1)=1,JulSun1-6,JulSun1+1)</f>
        <v>43282</v>
      </c>
      <c r="D4" s="10">
        <f>IF(DAY(JulSun1)=1,JulSun1-5,JulSun1+2)</f>
        <v>43283</v>
      </c>
      <c r="E4" s="10">
        <f>IF(DAY(JulSun1)=1,JulSun1-4,JulSun1+3)</f>
        <v>43284</v>
      </c>
      <c r="F4" s="10">
        <f>IF(DAY(JulSun1)=1,JulSun1-3,JulSun1+4)</f>
        <v>43285</v>
      </c>
      <c r="G4" s="10">
        <f>IF(DAY(JulSun1)=1,JulSun1-2,JulSun1+5)</f>
        <v>43286</v>
      </c>
      <c r="H4" s="10">
        <f>IF(DAY(JulSun1)=1,JulSun1-1,JulSun1+6)</f>
        <v>43287</v>
      </c>
      <c r="I4" s="10">
        <f>IF(DAY(JulSun1)=1,JulSun1,JulSun1+7)</f>
        <v>43288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IF(DAY(JulSun1)=1,JulSun1+1,JulSun1+8)</f>
        <v>43289</v>
      </c>
      <c r="D5" s="10">
        <f>IF(DAY(JulSun1)=1,JulSun1+2,JulSun1+9)</f>
        <v>43290</v>
      </c>
      <c r="E5" s="10">
        <f>IF(DAY(JulSun1)=1,JulSun1+3,JulSun1+10)</f>
        <v>43291</v>
      </c>
      <c r="F5" s="10">
        <f>IF(DAY(JulSun1)=1,JulSun1+4,JulSun1+11)</f>
        <v>43292</v>
      </c>
      <c r="G5" s="10">
        <f>IF(DAY(JulSun1)=1,JulSun1+5,JulSun1+12)</f>
        <v>43293</v>
      </c>
      <c r="H5" s="10">
        <f>IF(DAY(JulSun1)=1,JulSun1+6,JulSun1+13)</f>
        <v>43294</v>
      </c>
      <c r="I5" s="10">
        <f>IF(DAY(JulSun1)=1,JulSun1+7,JulSun1+14)</f>
        <v>43295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IF(DAY(JulSun1)=1,JulSun1+8,JulSun1+15)</f>
        <v>43296</v>
      </c>
      <c r="D6" s="10">
        <f>IF(DAY(JulSun1)=1,JulSun1+9,JulSun1+16)</f>
        <v>43297</v>
      </c>
      <c r="E6" s="10">
        <f>IF(DAY(JulSun1)=1,JulSun1+10,JulSun1+17)</f>
        <v>43298</v>
      </c>
      <c r="F6" s="10">
        <f>IF(DAY(JulSun1)=1,JulSun1+11,JulSun1+18)</f>
        <v>43299</v>
      </c>
      <c r="G6" s="10">
        <f>IF(DAY(JulSun1)=1,JulSun1+12,JulSun1+19)</f>
        <v>43300</v>
      </c>
      <c r="H6" s="10">
        <f>IF(DAY(JulSun1)=1,JulSun1+13,JulSun1+20)</f>
        <v>43301</v>
      </c>
      <c r="I6" s="10">
        <f>IF(DAY(JulSun1)=1,JulSun1+14,JulSun1+21)</f>
        <v>43302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IF(DAY(JulSun1)=1,JulSun1+15,JulSun1+22)</f>
        <v>43303</v>
      </c>
      <c r="D7" s="10">
        <f>IF(DAY(JulSun1)=1,JulSun1+16,JulSun1+23)</f>
        <v>43304</v>
      </c>
      <c r="E7" s="10">
        <f>IF(DAY(JulSun1)=1,JulSun1+17,JulSun1+24)</f>
        <v>43305</v>
      </c>
      <c r="F7" s="10">
        <f>IF(DAY(JulSun1)=1,JulSun1+18,JulSun1+25)</f>
        <v>43306</v>
      </c>
      <c r="G7" s="10">
        <f>IF(DAY(JulSun1)=1,JulSun1+19,JulSun1+26)</f>
        <v>43307</v>
      </c>
      <c r="H7" s="10">
        <f>IF(DAY(JulSun1)=1,JulSun1+20,JulSun1+27)</f>
        <v>43308</v>
      </c>
      <c r="I7" s="10">
        <f>IF(DAY(JulSun1)=1,JulSun1+21,JulSun1+28)</f>
        <v>43309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IF(DAY(JulSun1)=1,JulSun1+22,JulSun1+29)</f>
        <v>43310</v>
      </c>
      <c r="D8" s="10">
        <f>IF(DAY(JulSun1)=1,JulSun1+23,JulSun1+30)</f>
        <v>43311</v>
      </c>
      <c r="E8" s="10">
        <f>IF(DAY(JulSun1)=1,JulSun1+24,JulSun1+31)</f>
        <v>43312</v>
      </c>
      <c r="F8" s="10">
        <f>IF(DAY(JulSun1)=1,JulSun1+25,JulSun1+32)</f>
        <v>43313</v>
      </c>
      <c r="G8" s="10">
        <f>IF(DAY(JulSun1)=1,JulSun1+26,JulSun1+33)</f>
        <v>43314</v>
      </c>
      <c r="H8" s="10">
        <f>IF(DAY(JulSun1)=1,JulSun1+27,JulSun1+34)</f>
        <v>43315</v>
      </c>
      <c r="I8" s="10">
        <f>IF(DAY(JulSun1)=1,JulSun1+28,JulSun1+35)</f>
        <v>43316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IF(DAY(JulSun1)=1,JulSun1+29,JulSun1+36)</f>
        <v>43317</v>
      </c>
      <c r="D9" s="10">
        <f>IF(DAY(JulSun1)=1,JulSun1+30,JulSun1+37)</f>
        <v>43318</v>
      </c>
      <c r="E9" s="10">
        <f>IF(DAY(JulSun1)=1,JulSun1+31,JulSun1+38)</f>
        <v>43319</v>
      </c>
      <c r="F9" s="10">
        <f>IF(DAY(JulSun1)=1,JulSun1+32,JulSun1+39)</f>
        <v>43320</v>
      </c>
      <c r="G9" s="10">
        <f>IF(DAY(JulSun1)=1,JulSun1+33,JulSun1+40)</f>
        <v>43321</v>
      </c>
      <c r="H9" s="10">
        <f>IF(DAY(JulSun1)=1,JulSun1+34,JulSun1+41)</f>
        <v>43322</v>
      </c>
      <c r="I9" s="10">
        <f>IF(DAY(JulSun1)=1,JulSun1+35,JulSun1+42)</f>
        <v>43323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31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IF(DAY(AugSun1)=1,AugSun1-6,AugSun1+1)</f>
        <v>43310</v>
      </c>
      <c r="D4" s="10">
        <f>IF(DAY(AugSun1)=1,AugSun1-5,AugSun1+2)</f>
        <v>43311</v>
      </c>
      <c r="E4" s="10">
        <f>IF(DAY(AugSun1)=1,AugSun1-4,AugSun1+3)</f>
        <v>43312</v>
      </c>
      <c r="F4" s="10">
        <f>IF(DAY(AugSun1)=1,AugSun1-3,AugSun1+4)</f>
        <v>43313</v>
      </c>
      <c r="G4" s="10">
        <f>IF(DAY(AugSun1)=1,AugSun1-2,AugSun1+5)</f>
        <v>43314</v>
      </c>
      <c r="H4" s="10">
        <f>IF(DAY(AugSun1)=1,AugSun1-1,AugSun1+6)</f>
        <v>43315</v>
      </c>
      <c r="I4" s="10">
        <f>IF(DAY(AugSun1)=1,AugSun1,AugSun1+7)</f>
        <v>43316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IF(DAY(AugSun1)=1,AugSun1+1,AugSun1+8)</f>
        <v>43317</v>
      </c>
      <c r="D5" s="10">
        <f>IF(DAY(AugSun1)=1,AugSun1+2,AugSun1+9)</f>
        <v>43318</v>
      </c>
      <c r="E5" s="10">
        <f>IF(DAY(AugSun1)=1,AugSun1+3,AugSun1+10)</f>
        <v>43319</v>
      </c>
      <c r="F5" s="10">
        <f>IF(DAY(AugSun1)=1,AugSun1+4,AugSun1+11)</f>
        <v>43320</v>
      </c>
      <c r="G5" s="10">
        <f>IF(DAY(AugSun1)=1,AugSun1+5,AugSun1+12)</f>
        <v>43321</v>
      </c>
      <c r="H5" s="10">
        <f>IF(DAY(AugSun1)=1,AugSun1+6,AugSun1+13)</f>
        <v>43322</v>
      </c>
      <c r="I5" s="10">
        <f>IF(DAY(AugSun1)=1,AugSun1+7,AugSun1+14)</f>
        <v>43323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IF(DAY(AugSun1)=1,AugSun1+8,AugSun1+15)</f>
        <v>43324</v>
      </c>
      <c r="D6" s="10">
        <f>IF(DAY(AugSun1)=1,AugSun1+9,AugSun1+16)</f>
        <v>43325</v>
      </c>
      <c r="E6" s="10">
        <f>IF(DAY(AugSun1)=1,AugSun1+10,AugSun1+17)</f>
        <v>43326</v>
      </c>
      <c r="F6" s="10">
        <f>IF(DAY(AugSun1)=1,AugSun1+11,AugSun1+18)</f>
        <v>43327</v>
      </c>
      <c r="G6" s="10">
        <f>IF(DAY(AugSun1)=1,AugSun1+12,AugSun1+19)</f>
        <v>43328</v>
      </c>
      <c r="H6" s="10">
        <f>IF(DAY(AugSun1)=1,AugSun1+13,AugSun1+20)</f>
        <v>43329</v>
      </c>
      <c r="I6" s="10">
        <f>IF(DAY(AugSun1)=1,AugSun1+14,AugSun1+21)</f>
        <v>43330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IF(DAY(AugSun1)=1,AugSun1+15,AugSun1+22)</f>
        <v>43331</v>
      </c>
      <c r="D7" s="10">
        <f>IF(DAY(AugSun1)=1,AugSun1+16,AugSun1+23)</f>
        <v>43332</v>
      </c>
      <c r="E7" s="10">
        <f>IF(DAY(AugSun1)=1,AugSun1+17,AugSun1+24)</f>
        <v>43333</v>
      </c>
      <c r="F7" s="10">
        <f>IF(DAY(AugSun1)=1,AugSun1+18,AugSun1+25)</f>
        <v>43334</v>
      </c>
      <c r="G7" s="10">
        <f>IF(DAY(AugSun1)=1,AugSun1+19,AugSun1+26)</f>
        <v>43335</v>
      </c>
      <c r="H7" s="10">
        <f>IF(DAY(AugSun1)=1,AugSun1+20,AugSun1+27)</f>
        <v>43336</v>
      </c>
      <c r="I7" s="10">
        <f>IF(DAY(AugSun1)=1,AugSun1+21,AugSun1+28)</f>
        <v>43337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IF(DAY(AugSun1)=1,AugSun1+22,AugSun1+29)</f>
        <v>43338</v>
      </c>
      <c r="D8" s="10">
        <f>IF(DAY(AugSun1)=1,AugSun1+23,AugSun1+30)</f>
        <v>43339</v>
      </c>
      <c r="E8" s="10">
        <f>IF(DAY(AugSun1)=1,AugSun1+24,AugSun1+31)</f>
        <v>43340</v>
      </c>
      <c r="F8" s="10">
        <f>IF(DAY(AugSun1)=1,AugSun1+25,AugSun1+32)</f>
        <v>43341</v>
      </c>
      <c r="G8" s="10">
        <f>IF(DAY(AugSun1)=1,AugSun1+26,AugSun1+33)</f>
        <v>43342</v>
      </c>
      <c r="H8" s="10">
        <f>IF(DAY(AugSun1)=1,AugSun1+27,AugSun1+34)</f>
        <v>43343</v>
      </c>
      <c r="I8" s="10">
        <f>IF(DAY(AugSun1)=1,AugSun1+28,AugSun1+35)</f>
        <v>43344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IF(DAY(AugSun1)=1,AugSun1+29,AugSun1+36)</f>
        <v>43345</v>
      </c>
      <c r="D9" s="10">
        <f>IF(DAY(AugSun1)=1,AugSun1+30,AugSun1+37)</f>
        <v>43346</v>
      </c>
      <c r="E9" s="10">
        <f>IF(DAY(AugSun1)=1,AugSun1+31,AugSun1+38)</f>
        <v>43347</v>
      </c>
      <c r="F9" s="10">
        <f>IF(DAY(AugSun1)=1,AugSun1+32,AugSun1+39)</f>
        <v>43348</v>
      </c>
      <c r="G9" s="10">
        <f>IF(DAY(AugSun1)=1,AugSun1+33,AugSun1+40)</f>
        <v>43349</v>
      </c>
      <c r="H9" s="10">
        <f>IF(DAY(AugSun1)=1,AugSun1+34,AugSun1+41)</f>
        <v>43350</v>
      </c>
      <c r="I9" s="10">
        <f>IF(DAY(AugSun1)=1,AugSun1+35,AugSun1+42)</f>
        <v>43351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</v>
      </c>
      <c r="L2" s="43">
        <v>2013</v>
      </c>
      <c r="M2" s="43"/>
      <c r="N2" s="79">
        <f>CalendarYear</f>
        <v>2018</v>
      </c>
    </row>
    <row r="3" spans="1:14" ht="21" customHeight="1" x14ac:dyDescent="0.2">
      <c r="A3" s="4"/>
      <c r="B3" s="68" t="s">
        <v>32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IF(DAY(SepSun1)=1,SepSun1-6,SepSun1+1)</f>
        <v>43338</v>
      </c>
      <c r="D4" s="10">
        <f>IF(DAY(SepSun1)=1,SepSun1-5,SepSun1+2)</f>
        <v>43339</v>
      </c>
      <c r="E4" s="10">
        <f>IF(DAY(SepSun1)=1,SepSun1-4,SepSun1+3)</f>
        <v>43340</v>
      </c>
      <c r="F4" s="10">
        <f>IF(DAY(SepSun1)=1,SepSun1-3,SepSun1+4)</f>
        <v>43341</v>
      </c>
      <c r="G4" s="10">
        <f>IF(DAY(SepSun1)=1,SepSun1-2,SepSun1+5)</f>
        <v>43342</v>
      </c>
      <c r="H4" s="10">
        <f>IF(DAY(SepSun1)=1,SepSun1-1,SepSun1+6)</f>
        <v>43343</v>
      </c>
      <c r="I4" s="10">
        <f>IF(DAY(SepSun1)=1,SepSun1,SepSun1+7)</f>
        <v>43344</v>
      </c>
      <c r="J4" s="5"/>
      <c r="K4" s="46" t="s">
        <v>8</v>
      </c>
      <c r="L4" s="16"/>
      <c r="M4" s="47"/>
      <c r="N4" s="48"/>
    </row>
    <row r="5" spans="1:14" ht="18" customHeight="1" x14ac:dyDescent="0.2">
      <c r="A5" s="4"/>
      <c r="B5" s="28"/>
      <c r="C5" s="10">
        <f>IF(DAY(SepSun1)=1,SepSun1+1,SepSun1+8)</f>
        <v>43345</v>
      </c>
      <c r="D5" s="10">
        <f>IF(DAY(SepSun1)=1,SepSun1+2,SepSun1+9)</f>
        <v>43346</v>
      </c>
      <c r="E5" s="10">
        <f>IF(DAY(SepSun1)=1,SepSun1+3,SepSun1+10)</f>
        <v>43347</v>
      </c>
      <c r="F5" s="10">
        <f>IF(DAY(SepSun1)=1,SepSun1+4,SepSun1+11)</f>
        <v>43348</v>
      </c>
      <c r="G5" s="10">
        <f>IF(DAY(SepSun1)=1,SepSun1+5,SepSun1+12)</f>
        <v>43349</v>
      </c>
      <c r="H5" s="10">
        <f>IF(DAY(SepSun1)=1,SepSun1+6,SepSun1+13)</f>
        <v>43350</v>
      </c>
      <c r="I5" s="10">
        <f>IF(DAY(SepSun1)=1,SepSun1+7,SepSun1+14)</f>
        <v>43351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IF(DAY(SepSun1)=1,SepSun1+8,SepSun1+15)</f>
        <v>43352</v>
      </c>
      <c r="D6" s="10">
        <f>IF(DAY(SepSun1)=1,SepSun1+9,SepSun1+16)</f>
        <v>43353</v>
      </c>
      <c r="E6" s="10">
        <f>IF(DAY(SepSun1)=1,SepSun1+10,SepSun1+17)</f>
        <v>43354</v>
      </c>
      <c r="F6" s="10">
        <f>IF(DAY(SepSun1)=1,SepSun1+11,SepSun1+18)</f>
        <v>43355</v>
      </c>
      <c r="G6" s="10">
        <f>IF(DAY(SepSun1)=1,SepSun1+12,SepSun1+19)</f>
        <v>43356</v>
      </c>
      <c r="H6" s="10">
        <f>IF(DAY(SepSun1)=1,SepSun1+13,SepSun1+20)</f>
        <v>43357</v>
      </c>
      <c r="I6" s="10">
        <f>IF(DAY(SepSun1)=1,SepSun1+14,SepSun1+21)</f>
        <v>43358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IF(DAY(SepSun1)=1,SepSun1+15,SepSun1+22)</f>
        <v>43359</v>
      </c>
      <c r="D7" s="10">
        <f>IF(DAY(SepSun1)=1,SepSun1+16,SepSun1+23)</f>
        <v>43360</v>
      </c>
      <c r="E7" s="10">
        <f>IF(DAY(SepSun1)=1,SepSun1+17,SepSun1+24)</f>
        <v>43361</v>
      </c>
      <c r="F7" s="10">
        <f>IF(DAY(SepSun1)=1,SepSun1+18,SepSun1+25)</f>
        <v>43362</v>
      </c>
      <c r="G7" s="10">
        <f>IF(DAY(SepSun1)=1,SepSun1+19,SepSun1+26)</f>
        <v>43363</v>
      </c>
      <c r="H7" s="10">
        <f>IF(DAY(SepSun1)=1,SepSun1+20,SepSun1+27)</f>
        <v>43364</v>
      </c>
      <c r="I7" s="10">
        <f>IF(DAY(SepSun1)=1,SepSun1+21,SepSun1+28)</f>
        <v>43365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IF(DAY(SepSun1)=1,SepSun1+22,SepSun1+29)</f>
        <v>43366</v>
      </c>
      <c r="D8" s="10">
        <f>IF(DAY(SepSun1)=1,SepSun1+23,SepSun1+30)</f>
        <v>43367</v>
      </c>
      <c r="E8" s="10">
        <f>IF(DAY(SepSun1)=1,SepSun1+24,SepSun1+31)</f>
        <v>43368</v>
      </c>
      <c r="F8" s="10">
        <f>IF(DAY(SepSun1)=1,SepSun1+25,SepSun1+32)</f>
        <v>43369</v>
      </c>
      <c r="G8" s="10">
        <f>IF(DAY(SepSun1)=1,SepSun1+26,SepSun1+33)</f>
        <v>43370</v>
      </c>
      <c r="H8" s="10">
        <f>IF(DAY(SepSun1)=1,SepSun1+27,SepSun1+34)</f>
        <v>43371</v>
      </c>
      <c r="I8" s="10">
        <f>IF(DAY(SepSun1)=1,SepSun1+28,SepSun1+35)</f>
        <v>43372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IF(DAY(SepSun1)=1,SepSun1+29,SepSun1+36)</f>
        <v>43373</v>
      </c>
      <c r="D9" s="10">
        <f>IF(DAY(SepSun1)=1,SepSun1+30,SepSun1+37)</f>
        <v>43374</v>
      </c>
      <c r="E9" s="10">
        <f>IF(DAY(SepSun1)=1,SepSun1+31,SepSun1+38)</f>
        <v>43375</v>
      </c>
      <c r="F9" s="10">
        <f>IF(DAY(SepSun1)=1,SepSun1+32,SepSun1+39)</f>
        <v>43376</v>
      </c>
      <c r="G9" s="10">
        <f>IF(DAY(SepSun1)=1,SepSun1+33,SepSun1+40)</f>
        <v>43377</v>
      </c>
      <c r="H9" s="10">
        <f>IF(DAY(SepSun1)=1,SepSun1+34,SepSun1+41)</f>
        <v>43378</v>
      </c>
      <c r="I9" s="10">
        <f>IF(DAY(SepSun1)=1,SepSun1+35,SepSun1+42)</f>
        <v>43379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36</v>
      </c>
      <c r="L10" s="16"/>
      <c r="M10" s="37"/>
      <c r="N10" s="38"/>
    </row>
    <row r="11" spans="1:14" ht="18" customHeight="1" x14ac:dyDescent="0.2">
      <c r="A11" s="4"/>
      <c r="B11" s="70" t="s">
        <v>11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8</v>
      </c>
      <c r="C13" s="39" t="s">
        <v>10</v>
      </c>
      <c r="D13" s="41"/>
      <c r="E13" s="39" t="s">
        <v>12</v>
      </c>
      <c r="F13" s="41"/>
      <c r="G13" s="39" t="s">
        <v>13</v>
      </c>
      <c r="H13" s="41"/>
      <c r="I13" s="39" t="s">
        <v>14</v>
      </c>
      <c r="J13" s="40"/>
      <c r="K13" s="11"/>
      <c r="L13" s="17"/>
      <c r="M13" s="33"/>
      <c r="N13" s="34"/>
    </row>
    <row r="14" spans="1:14" ht="18" customHeight="1" x14ac:dyDescent="0.2">
      <c r="B14" s="8" t="s">
        <v>15</v>
      </c>
      <c r="C14" s="53"/>
      <c r="D14" s="54"/>
      <c r="E14" s="53" t="s">
        <v>15</v>
      </c>
      <c r="F14" s="54"/>
      <c r="G14" s="53"/>
      <c r="H14" s="54"/>
      <c r="I14" s="53" t="s">
        <v>15</v>
      </c>
      <c r="J14" s="62"/>
      <c r="K14" s="11"/>
      <c r="L14" s="17"/>
      <c r="M14" s="33"/>
      <c r="N14" s="34"/>
    </row>
    <row r="15" spans="1:14" ht="18" customHeight="1" x14ac:dyDescent="0.2">
      <c r="B15" s="6" t="s">
        <v>16</v>
      </c>
      <c r="C15" s="51"/>
      <c r="D15" s="52"/>
      <c r="E15" s="51" t="s">
        <v>16</v>
      </c>
      <c r="F15" s="52"/>
      <c r="G15" s="51"/>
      <c r="H15" s="52"/>
      <c r="I15" s="59" t="s">
        <v>16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17</v>
      </c>
      <c r="D16" s="54"/>
      <c r="E16" s="53"/>
      <c r="F16" s="54"/>
      <c r="G16" s="53" t="s">
        <v>17</v>
      </c>
      <c r="H16" s="54"/>
      <c r="I16" s="63"/>
      <c r="J16" s="64"/>
      <c r="K16" s="31" t="s">
        <v>12</v>
      </c>
      <c r="L16" s="16"/>
      <c r="M16" s="37"/>
      <c r="N16" s="38"/>
    </row>
    <row r="17" spans="2:14" ht="18" customHeight="1" x14ac:dyDescent="0.2">
      <c r="B17" s="6"/>
      <c r="C17" s="51" t="s">
        <v>18</v>
      </c>
      <c r="D17" s="52"/>
      <c r="E17" s="51"/>
      <c r="F17" s="52"/>
      <c r="G17" s="51" t="s">
        <v>18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19</v>
      </c>
      <c r="C18" s="55"/>
      <c r="D18" s="56"/>
      <c r="E18" s="55" t="s">
        <v>19</v>
      </c>
      <c r="F18" s="56"/>
      <c r="G18" s="55"/>
      <c r="H18" s="56"/>
      <c r="I18" s="55" t="s">
        <v>19</v>
      </c>
      <c r="J18" s="61"/>
      <c r="K18" s="32"/>
      <c r="L18" s="17"/>
      <c r="M18" s="33"/>
      <c r="N18" s="34"/>
    </row>
    <row r="19" spans="2:14" ht="18" customHeight="1" x14ac:dyDescent="0.2">
      <c r="B19" s="6" t="s">
        <v>20</v>
      </c>
      <c r="C19" s="51"/>
      <c r="D19" s="52"/>
      <c r="E19" s="51" t="s">
        <v>20</v>
      </c>
      <c r="F19" s="52"/>
      <c r="G19" s="51"/>
      <c r="H19" s="52"/>
      <c r="I19" s="59" t="s">
        <v>20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37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21</v>
      </c>
      <c r="C26" s="53"/>
      <c r="D26" s="54"/>
      <c r="E26" s="53" t="s">
        <v>21</v>
      </c>
      <c r="F26" s="54"/>
      <c r="G26" s="53"/>
      <c r="H26" s="54"/>
      <c r="I26" s="53" t="s">
        <v>21</v>
      </c>
      <c r="J26" s="62"/>
      <c r="K26" s="11"/>
      <c r="L26" s="17"/>
      <c r="M26" s="33"/>
      <c r="N26" s="34"/>
    </row>
    <row r="27" spans="2:14" ht="18" customHeight="1" x14ac:dyDescent="0.2">
      <c r="B27" s="6" t="s">
        <v>22</v>
      </c>
      <c r="C27" s="51"/>
      <c r="D27" s="52"/>
      <c r="E27" s="51" t="s">
        <v>22</v>
      </c>
      <c r="F27" s="52"/>
      <c r="G27" s="51"/>
      <c r="H27" s="52"/>
      <c r="I27" s="59" t="s">
        <v>22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14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23</v>
      </c>
      <c r="D30" s="54"/>
      <c r="E30" s="53"/>
      <c r="F30" s="54"/>
      <c r="G30" s="53" t="s">
        <v>23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benjiek-pc1</cp:lastModifiedBy>
  <dcterms:created xsi:type="dcterms:W3CDTF">2013-11-22T23:21:45Z</dcterms:created>
  <dcterms:modified xsi:type="dcterms:W3CDTF">2018-06-05T22:16:37Z</dcterms:modified>
</cp:coreProperties>
</file>